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 هذه أعمالي\"/>
    </mc:Choice>
  </mc:AlternateContent>
  <bookViews>
    <workbookView xWindow="90" yWindow="105" windowWidth="21510" windowHeight="10155" activeTab="1"/>
  </bookViews>
  <sheets>
    <sheet name="شرح البرنامج" sheetId="8" r:id="rId1"/>
    <sheet name="الجزء الأول" sheetId="2" r:id="rId2"/>
    <sheet name="الجزء الثاني" sheetId="1" r:id="rId3"/>
    <sheet name="ورقة2" sheetId="7" state="hidden" r:id="rId4"/>
  </sheets>
  <definedNames>
    <definedName name="solver_adj" localSheetId="2" hidden="1">'الجزء الثاني'!$A$58:$E$58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'الجزء الثاني'!$F$58:$J$58</definedName>
    <definedName name="solver_lhs2" localSheetId="2" hidden="1">'الجزء الثاني'!#REF!</definedName>
    <definedName name="solver_lin" localSheetId="2" hidden="1">2</definedName>
    <definedName name="solver_neg" localSheetId="2" hidden="1">2</definedName>
    <definedName name="solver_num" localSheetId="2" hidden="1">1</definedName>
    <definedName name="solver_nwt" localSheetId="2" hidden="1">1</definedName>
    <definedName name="solver_opt" localSheetId="2" hidden="1">'الجزء الثاني'!$F$58</definedName>
    <definedName name="solver_pre" localSheetId="2" hidden="1">0.000001</definedName>
    <definedName name="solver_rel1" localSheetId="2" hidden="1">2</definedName>
    <definedName name="solver_rel2" localSheetId="2" hidden="1">2</definedName>
    <definedName name="solver_rhs1" localSheetId="2" hidden="1">0</definedName>
    <definedName name="solver_rhs2" localSheetId="2" hidden="1">0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2</definedName>
    <definedName name="solver_val" localSheetId="2" hidden="1">0</definedName>
  </definedNames>
  <calcPr calcId="152511"/>
</workbook>
</file>

<file path=xl/calcChain.xml><?xml version="1.0" encoding="utf-8"?>
<calcChain xmlns="http://schemas.openxmlformats.org/spreadsheetml/2006/main">
  <c r="B170" i="1" l="1"/>
  <c r="GJ96" i="2" l="1"/>
  <c r="GJ98" i="2" s="1"/>
  <c r="GJ97" i="2" l="1"/>
  <c r="FJ240" i="2"/>
  <c r="C226" i="2" l="1"/>
  <c r="B226" i="2"/>
  <c r="C217" i="2"/>
  <c r="B217" i="2"/>
  <c r="C208" i="2"/>
  <c r="B208" i="2"/>
  <c r="C199" i="2"/>
  <c r="B199" i="2"/>
  <c r="C190" i="2"/>
  <c r="B190" i="2"/>
  <c r="C181" i="2"/>
  <c r="B181" i="2"/>
  <c r="C172" i="2"/>
  <c r="B172" i="2"/>
  <c r="C163" i="2"/>
  <c r="B163" i="2"/>
  <c r="C154" i="2"/>
  <c r="B154" i="2"/>
  <c r="C145" i="2"/>
  <c r="B145" i="2"/>
  <c r="C136" i="2"/>
  <c r="B136" i="2"/>
  <c r="C127" i="2"/>
  <c r="B127" i="2"/>
  <c r="C118" i="2" l="1"/>
  <c r="B118" i="2"/>
  <c r="FE297" i="2" l="1"/>
  <c r="FE296" i="2"/>
  <c r="FD296" i="2"/>
  <c r="FC296" i="2"/>
  <c r="FB296" i="2"/>
  <c r="FA296" i="2"/>
  <c r="EZ296" i="2"/>
  <c r="EY296" i="2"/>
  <c r="FE295" i="2"/>
  <c r="FD295" i="2"/>
  <c r="FC295" i="2"/>
  <c r="FB295" i="2"/>
  <c r="FA295" i="2"/>
  <c r="EZ295" i="2"/>
  <c r="EY295" i="2"/>
  <c r="FE294" i="2"/>
  <c r="FE293" i="2"/>
  <c r="EX295" i="2"/>
  <c r="FE283" i="2"/>
  <c r="FE282" i="2"/>
  <c r="FD282" i="2"/>
  <c r="FC282" i="2"/>
  <c r="FB282" i="2"/>
  <c r="FA282" i="2"/>
  <c r="EZ282" i="2"/>
  <c r="EY282" i="2"/>
  <c r="FE281" i="2"/>
  <c r="FD281" i="2"/>
  <c r="FC281" i="2"/>
  <c r="FB281" i="2"/>
  <c r="FA281" i="2"/>
  <c r="EZ281" i="2"/>
  <c r="EY281" i="2"/>
  <c r="FE280" i="2"/>
  <c r="FE279" i="2"/>
  <c r="EX282" i="2"/>
  <c r="EX281" i="2"/>
  <c r="FE269" i="2"/>
  <c r="FE268" i="2"/>
  <c r="FD268" i="2"/>
  <c r="FC268" i="2"/>
  <c r="FB268" i="2"/>
  <c r="FA268" i="2"/>
  <c r="EZ268" i="2"/>
  <c r="EY268" i="2"/>
  <c r="FE267" i="2"/>
  <c r="FD267" i="2"/>
  <c r="FC267" i="2"/>
  <c r="FB267" i="2"/>
  <c r="FA267" i="2"/>
  <c r="EZ267" i="2"/>
  <c r="EY267" i="2"/>
  <c r="FE266" i="2"/>
  <c r="FE265" i="2"/>
  <c r="EX268" i="2"/>
  <c r="EX267" i="2"/>
  <c r="FE255" i="2"/>
  <c r="FE254" i="2"/>
  <c r="FD254" i="2"/>
  <c r="FC254" i="2"/>
  <c r="FB254" i="2"/>
  <c r="FA254" i="2"/>
  <c r="EZ254" i="2"/>
  <c r="EY254" i="2"/>
  <c r="FE253" i="2"/>
  <c r="FD253" i="2"/>
  <c r="FC253" i="2"/>
  <c r="FB253" i="2"/>
  <c r="FA253" i="2"/>
  <c r="EZ253" i="2"/>
  <c r="EY253" i="2"/>
  <c r="FE252" i="2"/>
  <c r="FE251" i="2"/>
  <c r="EX254" i="2"/>
  <c r="EX253" i="2"/>
  <c r="FE241" i="2"/>
  <c r="FE240" i="2"/>
  <c r="FD240" i="2"/>
  <c r="FC240" i="2"/>
  <c r="FB240" i="2"/>
  <c r="FA240" i="2"/>
  <c r="EZ240" i="2"/>
  <c r="EY240" i="2"/>
  <c r="FE239" i="2"/>
  <c r="FD239" i="2"/>
  <c r="FC239" i="2"/>
  <c r="FB239" i="2"/>
  <c r="FA239" i="2"/>
  <c r="EZ239" i="2"/>
  <c r="EY239" i="2"/>
  <c r="FE238" i="2"/>
  <c r="FE237" i="2"/>
  <c r="EX240" i="2"/>
  <c r="EX239" i="2"/>
  <c r="FE227" i="2" l="1"/>
  <c r="FE226" i="2"/>
  <c r="FD226" i="2"/>
  <c r="FC226" i="2"/>
  <c r="FB226" i="2"/>
  <c r="FA226" i="2"/>
  <c r="EZ226" i="2"/>
  <c r="EY226" i="2"/>
  <c r="FE225" i="2"/>
  <c r="FD225" i="2"/>
  <c r="FC225" i="2"/>
  <c r="FB225" i="2"/>
  <c r="FA225" i="2"/>
  <c r="EZ225" i="2"/>
  <c r="EY225" i="2"/>
  <c r="FE224" i="2"/>
  <c r="FE223" i="2"/>
  <c r="EX226" i="2"/>
  <c r="EX225" i="2"/>
  <c r="FE213" i="2"/>
  <c r="FE212" i="2"/>
  <c r="FD212" i="2"/>
  <c r="FC212" i="2"/>
  <c r="FB212" i="2"/>
  <c r="FA212" i="2"/>
  <c r="EZ212" i="2"/>
  <c r="EY212" i="2"/>
  <c r="FE211" i="2"/>
  <c r="FD211" i="2"/>
  <c r="FC211" i="2"/>
  <c r="FB211" i="2"/>
  <c r="FA211" i="2"/>
  <c r="EZ211" i="2"/>
  <c r="EY211" i="2"/>
  <c r="FE210" i="2"/>
  <c r="FE209" i="2"/>
  <c r="EX212" i="2"/>
  <c r="EX211" i="2"/>
  <c r="FE199" i="2"/>
  <c r="FE198" i="2"/>
  <c r="FD198" i="2"/>
  <c r="FC198" i="2"/>
  <c r="FB198" i="2"/>
  <c r="FA198" i="2"/>
  <c r="EZ198" i="2"/>
  <c r="EY198" i="2"/>
  <c r="FE197" i="2"/>
  <c r="FD197" i="2"/>
  <c r="FC197" i="2"/>
  <c r="FB197" i="2"/>
  <c r="FA197" i="2"/>
  <c r="EZ197" i="2"/>
  <c r="EY197" i="2"/>
  <c r="FE196" i="2"/>
  <c r="FE195" i="2"/>
  <c r="EX198" i="2"/>
  <c r="EX197" i="2"/>
  <c r="FE185" i="2"/>
  <c r="FE184" i="2"/>
  <c r="FD184" i="2"/>
  <c r="FC184" i="2"/>
  <c r="FB184" i="2"/>
  <c r="FA184" i="2"/>
  <c r="EZ184" i="2"/>
  <c r="EY184" i="2"/>
  <c r="FE183" i="2"/>
  <c r="FD183" i="2"/>
  <c r="FC183" i="2"/>
  <c r="FB183" i="2"/>
  <c r="FA183" i="2"/>
  <c r="EZ183" i="2"/>
  <c r="EY183" i="2"/>
  <c r="FE182" i="2"/>
  <c r="FE181" i="2"/>
  <c r="FE170" i="2"/>
  <c r="FD170" i="2"/>
  <c r="FC170" i="2"/>
  <c r="FB170" i="2"/>
  <c r="FA170" i="2"/>
  <c r="EZ170" i="2"/>
  <c r="EY170" i="2"/>
  <c r="EX170" i="2"/>
  <c r="EX184" i="2"/>
  <c r="EX183" i="2"/>
  <c r="FE171" i="2" l="1"/>
  <c r="FE169" i="2"/>
  <c r="FD169" i="2"/>
  <c r="FC169" i="2"/>
  <c r="FB169" i="2"/>
  <c r="FA169" i="2"/>
  <c r="EZ169" i="2"/>
  <c r="EY169" i="2"/>
  <c r="FE168" i="2"/>
  <c r="FE167" i="2"/>
  <c r="EX156" i="2" l="1"/>
  <c r="EX169" i="2"/>
  <c r="FE157" i="2"/>
  <c r="FE156" i="2"/>
  <c r="FD156" i="2"/>
  <c r="FC156" i="2"/>
  <c r="FB156" i="2"/>
  <c r="FA156" i="2"/>
  <c r="EZ156" i="2"/>
  <c r="EY156" i="2"/>
  <c r="FE155" i="2"/>
  <c r="FD155" i="2"/>
  <c r="FC155" i="2"/>
  <c r="FB155" i="2"/>
  <c r="FA155" i="2"/>
  <c r="EZ155" i="2"/>
  <c r="EY155" i="2"/>
  <c r="FE154" i="2"/>
  <c r="FE153" i="2"/>
  <c r="EX155" i="2"/>
  <c r="EW124" i="2"/>
  <c r="EW138" i="2" s="1"/>
  <c r="EW152" i="2" s="1"/>
  <c r="EW166" i="2" s="1"/>
  <c r="EW180" i="2" s="1"/>
  <c r="EW194" i="2" s="1"/>
  <c r="EW208" i="2" s="1"/>
  <c r="EW222" i="2" s="1"/>
  <c r="EW236" i="2" s="1"/>
  <c r="EW250" i="2" s="1"/>
  <c r="EW264" i="2" s="1"/>
  <c r="EW278" i="2" s="1"/>
  <c r="EW292" i="2" s="1"/>
  <c r="FE143" i="2"/>
  <c r="FE142" i="2"/>
  <c r="FD142" i="2"/>
  <c r="FC142" i="2"/>
  <c r="FB142" i="2"/>
  <c r="FA142" i="2"/>
  <c r="EZ142" i="2"/>
  <c r="EY142" i="2"/>
  <c r="FE141" i="2"/>
  <c r="FD141" i="2"/>
  <c r="FC141" i="2"/>
  <c r="FB141" i="2"/>
  <c r="FA141" i="2"/>
  <c r="EZ141" i="2"/>
  <c r="EY141" i="2"/>
  <c r="FE140" i="2"/>
  <c r="FE139" i="2"/>
  <c r="EX142" i="2"/>
  <c r="EX141" i="2"/>
  <c r="FE291" i="2"/>
  <c r="FD291" i="2"/>
  <c r="FC291" i="2"/>
  <c r="FB291" i="2"/>
  <c r="FA291" i="2"/>
  <c r="EZ291" i="2"/>
  <c r="EY291" i="2"/>
  <c r="EX291" i="2"/>
  <c r="FE277" i="2"/>
  <c r="FD277" i="2"/>
  <c r="FC277" i="2"/>
  <c r="FB277" i="2"/>
  <c r="FA277" i="2"/>
  <c r="EZ277" i="2"/>
  <c r="EY277" i="2"/>
  <c r="FE263" i="2"/>
  <c r="FD263" i="2"/>
  <c r="FC263" i="2"/>
  <c r="FB263" i="2"/>
  <c r="FA263" i="2"/>
  <c r="EZ263" i="2"/>
  <c r="EY263" i="2"/>
  <c r="EX263" i="2"/>
  <c r="FE249" i="2"/>
  <c r="FD249" i="2"/>
  <c r="FC249" i="2"/>
  <c r="FB249" i="2"/>
  <c r="FA249" i="2"/>
  <c r="EZ249" i="2"/>
  <c r="EY249" i="2"/>
  <c r="FE235" i="2"/>
  <c r="FD235" i="2"/>
  <c r="FC235" i="2"/>
  <c r="FB235" i="2"/>
  <c r="FA235" i="2"/>
  <c r="EZ235" i="2"/>
  <c r="EY235" i="2"/>
  <c r="FE221" i="2"/>
  <c r="FE207" i="2"/>
  <c r="FE179" i="2"/>
  <c r="EX151" i="2"/>
  <c r="EX137" i="2" l="1"/>
  <c r="FE137" i="2"/>
  <c r="FD137" i="2"/>
  <c r="FC137" i="2"/>
  <c r="FB137" i="2"/>
  <c r="FA137" i="2"/>
  <c r="EZ137" i="2"/>
  <c r="EY137" i="2"/>
  <c r="FD128" i="2" l="1"/>
  <c r="FC128" i="2"/>
  <c r="FB128" i="2"/>
  <c r="FA128" i="2"/>
  <c r="EZ128" i="2"/>
  <c r="EY128" i="2"/>
  <c r="FD127" i="2"/>
  <c r="FC127" i="2"/>
  <c r="FB127" i="2"/>
  <c r="FA127" i="2"/>
  <c r="EZ127" i="2"/>
  <c r="EY127" i="2"/>
  <c r="FE128" i="2" l="1"/>
  <c r="FE127" i="2"/>
  <c r="EX128" i="2"/>
  <c r="FE129" i="2"/>
  <c r="FE126" i="2"/>
  <c r="FE125" i="2"/>
  <c r="FE123" i="2"/>
  <c r="EY123" i="2"/>
  <c r="EX127" i="2"/>
  <c r="EX123" i="2"/>
  <c r="FD114" i="2" l="1"/>
  <c r="FC114" i="2"/>
  <c r="FB114" i="2"/>
  <c r="FA114" i="2"/>
  <c r="EZ114" i="2"/>
  <c r="EY114" i="2"/>
  <c r="EX114" i="2"/>
  <c r="FD113" i="2" l="1"/>
  <c r="FC113" i="2"/>
  <c r="FB113" i="2"/>
  <c r="FA113" i="2"/>
  <c r="EZ113" i="2"/>
  <c r="EY113" i="2"/>
  <c r="EX113" i="2"/>
  <c r="ES105" i="2" l="1"/>
  <c r="ES102" i="2"/>
  <c r="A323" i="2" l="1"/>
  <c r="A316" i="2"/>
  <c r="A309" i="2"/>
  <c r="A302" i="2"/>
  <c r="A295" i="2"/>
  <c r="DW142" i="2"/>
  <c r="DX142" i="2" s="1"/>
  <c r="A322" i="2" s="1"/>
  <c r="DW141" i="2"/>
  <c r="DX141" i="2" s="1"/>
  <c r="A321" i="2" s="1"/>
  <c r="DW140" i="2"/>
  <c r="DX140" i="2" s="1"/>
  <c r="A320" i="2" s="1"/>
  <c r="DW139" i="2"/>
  <c r="DX139" i="2" s="1"/>
  <c r="A319" i="2" s="1"/>
  <c r="DW138" i="2"/>
  <c r="DX138" i="2" s="1"/>
  <c r="A318" i="2" s="1"/>
  <c r="DW137" i="2"/>
  <c r="DX137" i="2" s="1"/>
  <c r="A317" i="2" s="1"/>
  <c r="DW135" i="2"/>
  <c r="DX135" i="2" s="1"/>
  <c r="A315" i="2" s="1"/>
  <c r="DW134" i="2"/>
  <c r="DX134" i="2" s="1"/>
  <c r="A314" i="2" s="1"/>
  <c r="DW133" i="2"/>
  <c r="DX133" i="2" s="1"/>
  <c r="A313" i="2" s="1"/>
  <c r="DW132" i="2"/>
  <c r="DX132" i="2" s="1"/>
  <c r="A312" i="2" s="1"/>
  <c r="DW131" i="2"/>
  <c r="DX131" i="2" s="1"/>
  <c r="A311" i="2" s="1"/>
  <c r="DW130" i="2"/>
  <c r="DX130" i="2" s="1"/>
  <c r="A310" i="2" s="1"/>
  <c r="DW128" i="2"/>
  <c r="DX128" i="2" s="1"/>
  <c r="A308" i="2" s="1"/>
  <c r="DW127" i="2"/>
  <c r="DX127" i="2" s="1"/>
  <c r="A307" i="2" s="1"/>
  <c r="DW126" i="2"/>
  <c r="DX126" i="2" s="1"/>
  <c r="A306" i="2" s="1"/>
  <c r="DW125" i="2"/>
  <c r="DX125" i="2" s="1"/>
  <c r="A305" i="2" s="1"/>
  <c r="DW124" i="2"/>
  <c r="DX124" i="2" s="1"/>
  <c r="A304" i="2" s="1"/>
  <c r="DW123" i="2"/>
  <c r="DX123" i="2" s="1"/>
  <c r="A303" i="2" s="1"/>
  <c r="DW121" i="2"/>
  <c r="DX121" i="2" s="1"/>
  <c r="A301" i="2" s="1"/>
  <c r="DW120" i="2"/>
  <c r="DX120" i="2" s="1"/>
  <c r="A300" i="2" s="1"/>
  <c r="DW119" i="2"/>
  <c r="DX119" i="2" s="1"/>
  <c r="A299" i="2" s="1"/>
  <c r="DW118" i="2"/>
  <c r="DX118" i="2" s="1"/>
  <c r="A298" i="2" s="1"/>
  <c r="DW117" i="2"/>
  <c r="DX117" i="2" s="1"/>
  <c r="A297" i="2" s="1"/>
  <c r="DW116" i="2"/>
  <c r="DX116" i="2" s="1"/>
  <c r="A296" i="2" s="1"/>
  <c r="DW114" i="2"/>
  <c r="DX114" i="2" s="1"/>
  <c r="A294" i="2" s="1"/>
  <c r="DW113" i="2"/>
  <c r="DX113" i="2" s="1"/>
  <c r="A293" i="2" s="1"/>
  <c r="DW112" i="2"/>
  <c r="DX112" i="2" s="1"/>
  <c r="A292" i="2" s="1"/>
  <c r="DW111" i="2"/>
  <c r="DX111" i="2" s="1"/>
  <c r="A291" i="2" s="1"/>
  <c r="DW110" i="2"/>
  <c r="DX110" i="2" s="1"/>
  <c r="A290" i="2" s="1"/>
  <c r="DW109" i="2"/>
  <c r="DX109" i="2" s="1"/>
  <c r="A289" i="2" s="1"/>
  <c r="EA99" i="2" l="1"/>
  <c r="DX99" i="2"/>
  <c r="EA98" i="2"/>
  <c r="DX98" i="2"/>
  <c r="DV99" i="2"/>
  <c r="DV98" i="2"/>
  <c r="DV96" i="2" l="1"/>
  <c r="DT117" i="2" l="1"/>
  <c r="DT116" i="2"/>
  <c r="DT115" i="2"/>
  <c r="DT114" i="2"/>
  <c r="DT113" i="2"/>
  <c r="DT112" i="2"/>
  <c r="DT111" i="2"/>
  <c r="DT110" i="2"/>
  <c r="DR109" i="2"/>
  <c r="DT109" i="2" s="1"/>
  <c r="A272" i="2" s="1"/>
  <c r="DR108" i="2"/>
  <c r="DT108" i="2" s="1"/>
  <c r="A271" i="2" s="1"/>
  <c r="DR107" i="2"/>
  <c r="DT107" i="2" s="1"/>
  <c r="A270" i="2" s="1"/>
  <c r="DR106" i="2"/>
  <c r="DT106" i="2" s="1"/>
  <c r="A269" i="2" s="1"/>
  <c r="DR105" i="2"/>
  <c r="DT105" i="2" s="1"/>
  <c r="A268" i="2" s="1"/>
  <c r="DR102" i="2" l="1"/>
  <c r="DS102" i="2" s="1"/>
  <c r="G105" i="2" s="1"/>
  <c r="F263" i="2" l="1"/>
  <c r="F261" i="2"/>
  <c r="E13" i="1" l="1"/>
  <c r="E12" i="1"/>
  <c r="E11" i="1"/>
  <c r="E10" i="1"/>
  <c r="E9" i="1"/>
  <c r="E8" i="1"/>
  <c r="E7" i="1"/>
  <c r="E6" i="1"/>
  <c r="E5" i="1"/>
  <c r="E4" i="1"/>
  <c r="E3" i="1"/>
  <c r="E2" i="1"/>
  <c r="E1" i="1"/>
  <c r="DP100" i="2" l="1"/>
  <c r="DQ100" i="2" s="1"/>
  <c r="G103" i="2" s="1"/>
  <c r="DP99" i="2"/>
  <c r="DQ99" i="2" s="1"/>
  <c r="G102" i="2" s="1"/>
  <c r="DP98" i="2"/>
  <c r="DQ98" i="2" s="1"/>
  <c r="G101" i="2" s="1"/>
  <c r="DP97" i="2"/>
  <c r="DQ97" i="2" s="1"/>
  <c r="G100" i="2" s="1"/>
  <c r="DP96" i="2"/>
  <c r="DQ96" i="2" s="1"/>
  <c r="G99" i="2" s="1"/>
  <c r="F21" i="2" l="1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BH22" i="2" l="1"/>
  <c r="BH21" i="2"/>
  <c r="F82" i="2" l="1"/>
  <c r="F81" i="2"/>
  <c r="B86" i="2"/>
  <c r="B85" i="2"/>
  <c r="B84" i="2"/>
  <c r="B83" i="2"/>
  <c r="B82" i="2"/>
  <c r="B81" i="2"/>
  <c r="B80" i="2"/>
  <c r="B79" i="2"/>
  <c r="B78" i="2"/>
  <c r="B77" i="2"/>
  <c r="E281" i="2" l="1"/>
  <c r="I280" i="2"/>
  <c r="I279" i="2"/>
  <c r="H278" i="2"/>
  <c r="G278" i="2"/>
  <c r="F278" i="2"/>
  <c r="C266" i="2"/>
  <c r="C267" i="2"/>
  <c r="A274" i="2"/>
  <c r="B274" i="2"/>
  <c r="C274" i="2"/>
  <c r="D274" i="2"/>
  <c r="Y105" i="2"/>
  <c r="Y104" i="2"/>
  <c r="Y103" i="2"/>
  <c r="Y102" i="2"/>
  <c r="Y101" i="2"/>
  <c r="Y100" i="2"/>
  <c r="Y99" i="2"/>
  <c r="V3" i="1" l="1"/>
  <c r="F99" i="2" l="1"/>
  <c r="C99" i="2"/>
  <c r="I66" i="2" l="1"/>
  <c r="I65" i="2"/>
  <c r="I63" i="2"/>
  <c r="I62" i="2"/>
  <c r="H259" i="2" l="1"/>
  <c r="H264" i="2"/>
  <c r="H263" i="2"/>
  <c r="J262" i="2"/>
  <c r="H262" i="2"/>
  <c r="H261" i="2"/>
  <c r="H260" i="2"/>
  <c r="J259" i="2"/>
  <c r="C259" i="2"/>
  <c r="B259" i="2"/>
  <c r="A259" i="2"/>
  <c r="F1" i="1" l="1"/>
  <c r="F4" i="1" l="1"/>
  <c r="F2" i="1"/>
  <c r="F6" i="1"/>
  <c r="F3" i="1"/>
  <c r="F5" i="1"/>
  <c r="F7" i="1"/>
  <c r="C14" i="1"/>
  <c r="C13" i="1"/>
  <c r="C12" i="1"/>
  <c r="C11" i="1"/>
  <c r="C10" i="1"/>
  <c r="C9" i="1"/>
  <c r="D5" i="1" l="1"/>
  <c r="CA120" i="1" s="1"/>
  <c r="CB120" i="1" s="1"/>
  <c r="D4" i="1"/>
  <c r="CA119" i="1" s="1"/>
  <c r="CB119" i="1" s="1"/>
  <c r="D3" i="1"/>
  <c r="CA118" i="1" s="1"/>
  <c r="CB118" i="1" s="1"/>
  <c r="D2" i="1"/>
  <c r="CA117" i="1" s="1"/>
  <c r="CB117" i="1" s="1"/>
  <c r="D1" i="1"/>
  <c r="CA116" i="1" s="1"/>
  <c r="CB116" i="1" s="1"/>
  <c r="I107" i="2" l="1"/>
  <c r="D107" i="2"/>
  <c r="I106" i="2"/>
  <c r="D106" i="2"/>
  <c r="B25" i="2" l="1"/>
  <c r="B24" i="2"/>
  <c r="B23" i="2"/>
  <c r="B22" i="2"/>
  <c r="B21" i="2"/>
  <c r="F256" i="2" l="1"/>
  <c r="C256" i="2"/>
  <c r="F255" i="2"/>
  <c r="C255" i="2"/>
  <c r="F254" i="2"/>
  <c r="C254" i="2"/>
  <c r="F253" i="2"/>
  <c r="C253" i="2"/>
  <c r="F252" i="2"/>
  <c r="C252" i="2"/>
  <c r="F251" i="2"/>
  <c r="C251" i="2"/>
  <c r="F250" i="2"/>
  <c r="F257" i="2" s="1"/>
  <c r="C250" i="2"/>
  <c r="C257" i="2" s="1"/>
  <c r="U24" i="2" l="1"/>
  <c r="T24" i="2"/>
  <c r="O25" i="2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N25" i="2"/>
  <c r="T25" i="2" s="1"/>
  <c r="U25" i="2" l="1"/>
  <c r="O266" i="2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N26" i="2"/>
  <c r="GH98" i="2" l="1"/>
  <c r="AA107" i="2" s="1"/>
  <c r="GH97" i="2"/>
  <c r="AA106" i="2" s="1"/>
  <c r="BF21" i="2"/>
  <c r="O1053" i="2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BF22" i="2"/>
  <c r="N27" i="2"/>
  <c r="T26" i="2"/>
  <c r="U26" i="2"/>
  <c r="I218" i="2" l="1"/>
  <c r="I191" i="2"/>
  <c r="I128" i="2"/>
  <c r="I227" i="2"/>
  <c r="I200" i="2"/>
  <c r="I173" i="2"/>
  <c r="I110" i="2"/>
  <c r="I182" i="2"/>
  <c r="I119" i="2"/>
  <c r="I155" i="2"/>
  <c r="I164" i="2"/>
  <c r="I137" i="2"/>
  <c r="I209" i="2"/>
  <c r="I146" i="2"/>
  <c r="N28" i="2"/>
  <c r="T27" i="2"/>
  <c r="U27" i="2"/>
  <c r="BB109" i="2"/>
  <c r="BB108" i="2"/>
  <c r="BB55" i="2"/>
  <c r="BB54" i="2"/>
  <c r="BB46" i="2"/>
  <c r="BB45" i="2"/>
  <c r="BB37" i="2"/>
  <c r="BB36" i="2"/>
  <c r="BB28" i="2"/>
  <c r="BB27" i="2"/>
  <c r="BB19" i="2"/>
  <c r="BB18" i="2"/>
  <c r="N29" i="2" l="1"/>
  <c r="T28" i="2"/>
  <c r="U28" i="2"/>
  <c r="N30" i="2" l="1"/>
  <c r="T29" i="2"/>
  <c r="U29" i="2"/>
  <c r="N31" i="2" l="1"/>
  <c r="T30" i="2"/>
  <c r="U30" i="2"/>
  <c r="N32" i="2" l="1"/>
  <c r="T31" i="2"/>
  <c r="U31" i="2"/>
  <c r="BB100" i="2"/>
  <c r="BB99" i="2"/>
  <c r="C104" i="2"/>
  <c r="C103" i="2"/>
  <c r="C102" i="2"/>
  <c r="C101" i="2"/>
  <c r="C100" i="2"/>
  <c r="N33" i="2" l="1"/>
  <c r="T32" i="2"/>
  <c r="U32" i="2"/>
  <c r="C105" i="2"/>
  <c r="B91" i="2" l="1"/>
  <c r="DW102" i="2"/>
  <c r="N34" i="2"/>
  <c r="T33" i="2"/>
  <c r="U33" i="2"/>
  <c r="BB90" i="2"/>
  <c r="N35" i="2" l="1"/>
  <c r="T34" i="2"/>
  <c r="U34" i="2"/>
  <c r="DB19" i="2"/>
  <c r="DB18" i="2"/>
  <c r="N36" i="2" l="1"/>
  <c r="T35" i="2"/>
  <c r="U35" i="2"/>
  <c r="I67" i="2"/>
  <c r="I264" i="2" s="1"/>
  <c r="I64" i="2"/>
  <c r="I261" i="2" s="1"/>
  <c r="N37" i="2" l="1"/>
  <c r="T36" i="2"/>
  <c r="U36" i="2"/>
  <c r="CR20" i="2"/>
  <c r="CQ20" i="2"/>
  <c r="CP20" i="2"/>
  <c r="CO20" i="2"/>
  <c r="CN20" i="2"/>
  <c r="CM20" i="2"/>
  <c r="CR19" i="2"/>
  <c r="CQ19" i="2"/>
  <c r="CP19" i="2"/>
  <c r="CO19" i="2"/>
  <c r="CN19" i="2"/>
  <c r="CM19" i="2"/>
  <c r="CL20" i="2"/>
  <c r="CL19" i="2"/>
  <c r="N38" i="2" l="1"/>
  <c r="T37" i="2"/>
  <c r="U37" i="2"/>
  <c r="CR48" i="2"/>
  <c r="CQ48" i="2"/>
  <c r="CP48" i="2"/>
  <c r="CO48" i="2"/>
  <c r="CM48" i="2"/>
  <c r="CS47" i="2"/>
  <c r="CR47" i="2"/>
  <c r="CQ47" i="2"/>
  <c r="CP47" i="2"/>
  <c r="CO47" i="2"/>
  <c r="CM47" i="2"/>
  <c r="N39" i="2" l="1"/>
  <c r="T38" i="2"/>
  <c r="U38" i="2"/>
  <c r="CN47" i="2"/>
  <c r="N40" i="2" l="1"/>
  <c r="T39" i="2"/>
  <c r="U39" i="2"/>
  <c r="CN48" i="2"/>
  <c r="BA16" i="2"/>
  <c r="BA15" i="2"/>
  <c r="AY16" i="2"/>
  <c r="AY15" i="2"/>
  <c r="N41" i="2" l="1"/>
  <c r="T40" i="2"/>
  <c r="U40" i="2"/>
  <c r="BA17" i="2"/>
  <c r="BA18" i="2" s="1"/>
  <c r="AY17" i="2"/>
  <c r="AY18" i="2" s="1"/>
  <c r="N42" i="2" l="1"/>
  <c r="T41" i="2"/>
  <c r="U41" i="2"/>
  <c r="F104" i="2"/>
  <c r="F103" i="2"/>
  <c r="F102" i="2"/>
  <c r="F101" i="2"/>
  <c r="F100" i="2"/>
  <c r="N43" i="2" l="1"/>
  <c r="T42" i="2"/>
  <c r="U42" i="2"/>
  <c r="F105" i="2"/>
  <c r="B97" i="2"/>
  <c r="G97" i="2" s="1"/>
  <c r="CR18" i="2" s="1"/>
  <c r="B96" i="2"/>
  <c r="B95" i="2"/>
  <c r="B94" i="2"/>
  <c r="B93" i="2"/>
  <c r="B92" i="2" l="1"/>
  <c r="G92" i="2" s="1"/>
  <c r="CM18" i="2" s="1"/>
  <c r="DW101" i="2"/>
  <c r="N44" i="2"/>
  <c r="T43" i="2"/>
  <c r="U43" i="2"/>
  <c r="CR21" i="2"/>
  <c r="H112" i="2"/>
  <c r="FD112" i="2" s="1"/>
  <c r="G93" i="2"/>
  <c r="CN18" i="2" s="1"/>
  <c r="G95" i="2"/>
  <c r="CP18" i="2" s="1"/>
  <c r="G94" i="2"/>
  <c r="CO18" i="2" s="1"/>
  <c r="G96" i="2"/>
  <c r="CQ18" i="2" s="1"/>
  <c r="D97" i="2"/>
  <c r="E97" i="2" s="1"/>
  <c r="N45" i="2" l="1"/>
  <c r="T44" i="2"/>
  <c r="U44" i="2"/>
  <c r="CO21" i="2"/>
  <c r="E112" i="2"/>
  <c r="CN21" i="2"/>
  <c r="D112" i="2"/>
  <c r="EZ112" i="2" s="1"/>
  <c r="CQ21" i="2"/>
  <c r="G112" i="2"/>
  <c r="FC112" i="2" s="1"/>
  <c r="CP21" i="2"/>
  <c r="F112" i="2"/>
  <c r="FB112" i="2" s="1"/>
  <c r="CR22" i="2"/>
  <c r="H115" i="2"/>
  <c r="FD115" i="2" s="1"/>
  <c r="FD118" i="2" s="1"/>
  <c r="FD119" i="2" s="1"/>
  <c r="CM21" i="2"/>
  <c r="C112" i="2"/>
  <c r="BI123" i="2"/>
  <c r="BI122" i="2"/>
  <c r="BH122" i="2"/>
  <c r="BI117" i="2"/>
  <c r="BI114" i="2"/>
  <c r="BH114" i="2"/>
  <c r="BI113" i="2"/>
  <c r="BH113" i="2"/>
  <c r="BI108" i="2"/>
  <c r="BH108" i="2"/>
  <c r="BH107" i="2"/>
  <c r="BH106" i="2"/>
  <c r="BI105" i="2"/>
  <c r="BH105" i="2"/>
  <c r="BI104" i="2"/>
  <c r="BH104" i="2"/>
  <c r="BI103" i="2"/>
  <c r="BH103" i="2"/>
  <c r="BI102" i="2"/>
  <c r="BH102" i="2"/>
  <c r="BI101" i="2"/>
  <c r="BH101" i="2"/>
  <c r="BI100" i="2"/>
  <c r="BH100" i="2"/>
  <c r="BI99" i="2"/>
  <c r="BH99" i="2"/>
  <c r="BI98" i="2"/>
  <c r="BH98" i="2"/>
  <c r="BI97" i="2"/>
  <c r="BH97" i="2"/>
  <c r="BH112" i="2" l="1"/>
  <c r="EY112" i="2"/>
  <c r="BI112" i="2"/>
  <c r="FA112" i="2"/>
  <c r="N46" i="2"/>
  <c r="T45" i="2"/>
  <c r="U45" i="2"/>
  <c r="CP22" i="2"/>
  <c r="F115" i="2"/>
  <c r="FB115" i="2" s="1"/>
  <c r="FB118" i="2" s="1"/>
  <c r="FB119" i="2" s="1"/>
  <c r="CQ22" i="2"/>
  <c r="G115" i="2"/>
  <c r="FC115" i="2" s="1"/>
  <c r="FC118" i="2" s="1"/>
  <c r="FC119" i="2" s="1"/>
  <c r="CN22" i="2"/>
  <c r="D115" i="2"/>
  <c r="EZ115" i="2" s="1"/>
  <c r="EZ118" i="2" s="1"/>
  <c r="EZ119" i="2" s="1"/>
  <c r="CO22" i="2"/>
  <c r="E115" i="2"/>
  <c r="FA115" i="2" s="1"/>
  <c r="FA118" i="2" s="1"/>
  <c r="FA119" i="2" s="1"/>
  <c r="CM22" i="2"/>
  <c r="C115" i="2"/>
  <c r="BF98" i="2"/>
  <c r="EY115" i="2" l="1"/>
  <c r="EY118" i="2" s="1"/>
  <c r="EY119" i="2" s="1"/>
  <c r="N47" i="2"/>
  <c r="T46" i="2"/>
  <c r="U46" i="2"/>
  <c r="BI115" i="2"/>
  <c r="BH115" i="2"/>
  <c r="BG98" i="2"/>
  <c r="BB22" i="2" l="1"/>
  <c r="BH117" i="2"/>
  <c r="N48" i="2"/>
  <c r="T47" i="2"/>
  <c r="U47" i="2"/>
  <c r="BF99" i="2"/>
  <c r="N49" i="2" l="1"/>
  <c r="T48" i="2"/>
  <c r="U48" i="2"/>
  <c r="BG99" i="2"/>
  <c r="N50" i="2" l="1"/>
  <c r="T49" i="2"/>
  <c r="U49" i="2"/>
  <c r="BF100" i="2"/>
  <c r="N51" i="2" l="1"/>
  <c r="T50" i="2"/>
  <c r="U50" i="2"/>
  <c r="BG100" i="2"/>
  <c r="N52" i="2" l="1"/>
  <c r="T51" i="2"/>
  <c r="U51" i="2"/>
  <c r="BF101" i="2"/>
  <c r="N53" i="2" l="1"/>
  <c r="T52" i="2"/>
  <c r="U52" i="2"/>
  <c r="BG101" i="2"/>
  <c r="N54" i="2" l="1"/>
  <c r="T53" i="2"/>
  <c r="U53" i="2"/>
  <c r="BF102" i="2"/>
  <c r="V23" i="1"/>
  <c r="N55" i="2" l="1"/>
  <c r="T54" i="2"/>
  <c r="U54" i="2"/>
  <c r="BG102" i="2"/>
  <c r="V33" i="1"/>
  <c r="V32" i="1"/>
  <c r="X32" i="1"/>
  <c r="X22" i="1"/>
  <c r="V22" i="1"/>
  <c r="V13" i="1"/>
  <c r="V12" i="1"/>
  <c r="X12" i="1"/>
  <c r="V4" i="1"/>
  <c r="X2" i="1"/>
  <c r="V2" i="1"/>
  <c r="N56" i="2" l="1"/>
  <c r="T55" i="2"/>
  <c r="U55" i="2"/>
  <c r="BF103" i="2"/>
  <c r="Y32" i="1"/>
  <c r="AB39" i="1" s="1"/>
  <c r="V34" i="1"/>
  <c r="V35" i="1" s="1"/>
  <c r="V24" i="1"/>
  <c r="Y22" i="1"/>
  <c r="AB29" i="1" s="1"/>
  <c r="V14" i="1"/>
  <c r="V15" i="1" s="1"/>
  <c r="V16" i="1" s="1"/>
  <c r="V17" i="1" s="1"/>
  <c r="V18" i="1" s="1"/>
  <c r="N57" i="2" l="1"/>
  <c r="T56" i="2"/>
  <c r="U56" i="2"/>
  <c r="BG103" i="2"/>
  <c r="X33" i="1"/>
  <c r="W33" i="1" s="1"/>
  <c r="X24" i="1"/>
  <c r="W24" i="1" s="1"/>
  <c r="Z24" i="1" s="1"/>
  <c r="Y24" i="1" s="1"/>
  <c r="X23" i="1"/>
  <c r="W23" i="1" s="1"/>
  <c r="Z23" i="1" s="1"/>
  <c r="Y23" i="1" s="1"/>
  <c r="V36" i="1"/>
  <c r="X36" i="1" s="1"/>
  <c r="X35" i="1"/>
  <c r="X34" i="1"/>
  <c r="W34" i="1" s="1"/>
  <c r="Z34" i="1" s="1"/>
  <c r="Y34" i="1" s="1"/>
  <c r="Z33" i="1"/>
  <c r="Y33" i="1" s="1"/>
  <c r="V25" i="1"/>
  <c r="X25" i="1" s="1"/>
  <c r="W25" i="1" s="1"/>
  <c r="V5" i="1"/>
  <c r="V6" i="1" s="1"/>
  <c r="V7" i="1" s="1"/>
  <c r="V8" i="1" s="1"/>
  <c r="Y12" i="1"/>
  <c r="N58" i="2" l="1"/>
  <c r="T57" i="2"/>
  <c r="U57" i="2"/>
  <c r="BF104" i="2"/>
  <c r="X13" i="1"/>
  <c r="W13" i="1" s="1"/>
  <c r="Z13" i="1" s="1"/>
  <c r="AB19" i="1"/>
  <c r="Z25" i="1"/>
  <c r="Y25" i="1" s="1"/>
  <c r="V29" i="1" s="1"/>
  <c r="V26" i="1"/>
  <c r="X26" i="1" s="1"/>
  <c r="W26" i="1" s="1"/>
  <c r="Z26" i="1" s="1"/>
  <c r="Y26" i="1" s="1"/>
  <c r="V37" i="1"/>
  <c r="X37" i="1" s="1"/>
  <c r="W36" i="1"/>
  <c r="Z36" i="1" s="1"/>
  <c r="Y36" i="1" s="1"/>
  <c r="V39" i="1" s="1"/>
  <c r="X39" i="1" s="1"/>
  <c r="W35" i="1"/>
  <c r="Z35" i="1" s="1"/>
  <c r="Y35" i="1" s="1"/>
  <c r="X15" i="1"/>
  <c r="X14" i="1"/>
  <c r="X16" i="1"/>
  <c r="V38" i="1" l="1"/>
  <c r="X38" i="1" s="1"/>
  <c r="N59" i="2"/>
  <c r="T58" i="2"/>
  <c r="U58" i="2"/>
  <c r="V27" i="1"/>
  <c r="V28" i="1" s="1"/>
  <c r="X28" i="1" s="1"/>
  <c r="W28" i="1" s="1"/>
  <c r="Z28" i="1" s="1"/>
  <c r="Y28" i="1" s="1"/>
  <c r="BG104" i="2"/>
  <c r="X40" i="1"/>
  <c r="V40" i="1"/>
  <c r="AC31" i="1" s="1"/>
  <c r="AA39" i="1"/>
  <c r="Y13" i="1"/>
  <c r="W39" i="1"/>
  <c r="W37" i="1"/>
  <c r="Z37" i="1" s="1"/>
  <c r="Y37" i="1" s="1"/>
  <c r="W38" i="1"/>
  <c r="Z38" i="1" s="1"/>
  <c r="Y38" i="1" s="1"/>
  <c r="X17" i="1"/>
  <c r="W14" i="1"/>
  <c r="Z14" i="1" s="1"/>
  <c r="Y14" i="1" s="1"/>
  <c r="W15" i="1"/>
  <c r="Z15" i="1" s="1"/>
  <c r="Y15" i="1" s="1"/>
  <c r="Y2" i="1"/>
  <c r="AB9" i="1" s="1"/>
  <c r="X27" i="1" l="1"/>
  <c r="W27" i="1" s="1"/>
  <c r="Z27" i="1" s="1"/>
  <c r="Y27" i="1" s="1"/>
  <c r="N60" i="2"/>
  <c r="T59" i="2"/>
  <c r="U59" i="2"/>
  <c r="AD31" i="1"/>
  <c r="AE31" i="1"/>
  <c r="BF105" i="2"/>
  <c r="W40" i="1"/>
  <c r="X29" i="1"/>
  <c r="AA29" i="1" s="1"/>
  <c r="X8" i="1"/>
  <c r="W8" i="1" s="1"/>
  <c r="Z8" i="1" s="1"/>
  <c r="Y8" i="1" s="1"/>
  <c r="W16" i="1"/>
  <c r="Z16" i="1" s="1"/>
  <c r="Y16" i="1" s="1"/>
  <c r="X18" i="1"/>
  <c r="X7" i="1"/>
  <c r="X5" i="1"/>
  <c r="X3" i="1"/>
  <c r="X6" i="1"/>
  <c r="X4" i="1"/>
  <c r="N61" i="2" l="1"/>
  <c r="T60" i="2"/>
  <c r="U60" i="2"/>
  <c r="AE33" i="1"/>
  <c r="E147" i="1" s="1"/>
  <c r="F147" i="1" s="1"/>
  <c r="AD33" i="1"/>
  <c r="E146" i="1" s="1"/>
  <c r="F146" i="1" s="1"/>
  <c r="BG105" i="2"/>
  <c r="X30" i="1"/>
  <c r="V30" i="1"/>
  <c r="W29" i="1"/>
  <c r="W18" i="1"/>
  <c r="Z18" i="1" s="1"/>
  <c r="Y18" i="1" s="1"/>
  <c r="W17" i="1"/>
  <c r="Z17" i="1" s="1"/>
  <c r="Y17" i="1" s="1"/>
  <c r="V19" i="1" s="1"/>
  <c r="X19" i="1" s="1"/>
  <c r="X20" i="1" s="1"/>
  <c r="W4" i="1"/>
  <c r="Z4" i="1" s="1"/>
  <c r="Y4" i="1" s="1"/>
  <c r="W3" i="1"/>
  <c r="Z3" i="1" s="1"/>
  <c r="Y3" i="1" s="1"/>
  <c r="W7" i="1"/>
  <c r="Z7" i="1" s="1"/>
  <c r="Y7" i="1" s="1"/>
  <c r="W6" i="1"/>
  <c r="Z6" i="1" s="1"/>
  <c r="Y6" i="1" s="1"/>
  <c r="W5" i="1"/>
  <c r="Z5" i="1" s="1"/>
  <c r="Y5" i="1" s="1"/>
  <c r="F145" i="1"/>
  <c r="F142" i="1"/>
  <c r="F140" i="1"/>
  <c r="F139" i="1"/>
  <c r="F138" i="1"/>
  <c r="F137" i="1"/>
  <c r="F134" i="1"/>
  <c r="F131" i="1"/>
  <c r="N62" i="2" l="1"/>
  <c r="T61" i="2"/>
  <c r="U61" i="2"/>
  <c r="AC21" i="1"/>
  <c r="BF106" i="2"/>
  <c r="AA19" i="1"/>
  <c r="V20" i="1"/>
  <c r="AC11" i="1" s="1"/>
  <c r="W19" i="1"/>
  <c r="V9" i="1"/>
  <c r="AD11" i="1" l="1"/>
  <c r="AE11" i="1"/>
  <c r="N63" i="2"/>
  <c r="T62" i="2"/>
  <c r="U62" i="2"/>
  <c r="AE21" i="1"/>
  <c r="AD21" i="1"/>
  <c r="X9" i="1"/>
  <c r="AE13" i="1" l="1"/>
  <c r="E136" i="1" s="1"/>
  <c r="AD13" i="1"/>
  <c r="E135" i="1" s="1"/>
  <c r="N64" i="2"/>
  <c r="T63" i="2"/>
  <c r="U63" i="2"/>
  <c r="AE23" i="1"/>
  <c r="E144" i="1" s="1"/>
  <c r="F144" i="1" s="1"/>
  <c r="AD23" i="1"/>
  <c r="E143" i="1" s="1"/>
  <c r="F143" i="1" s="1"/>
  <c r="V10" i="1"/>
  <c r="X10" i="1"/>
  <c r="W9" i="1"/>
  <c r="AA9" i="1"/>
  <c r="N65" i="2" l="1"/>
  <c r="T64" i="2"/>
  <c r="U64" i="2"/>
  <c r="AC1" i="1"/>
  <c r="AH91" i="1"/>
  <c r="AD95" i="1" s="1"/>
  <c r="N66" i="2" l="1"/>
  <c r="T65" i="2"/>
  <c r="U65" i="2"/>
  <c r="AD1" i="1"/>
  <c r="AE1" i="1"/>
  <c r="F135" i="1"/>
  <c r="F136" i="1"/>
  <c r="AB92" i="1"/>
  <c r="AH92" i="1" s="1"/>
  <c r="AG95" i="1" s="1"/>
  <c r="N67" i="2" l="1"/>
  <c r="T66" i="2"/>
  <c r="U66" i="2"/>
  <c r="AD3" i="1"/>
  <c r="E132" i="1" s="1"/>
  <c r="F132" i="1" s="1"/>
  <c r="AE3" i="1"/>
  <c r="E133" i="1" s="1"/>
  <c r="F133" i="1" s="1"/>
  <c r="AH60" i="1"/>
  <c r="N68" i="2" l="1"/>
  <c r="T67" i="2"/>
  <c r="U67" i="2"/>
  <c r="AD86" i="1"/>
  <c r="AB86" i="1"/>
  <c r="N69" i="2" l="1"/>
  <c r="T68" i="2"/>
  <c r="U68" i="2"/>
  <c r="AC85" i="1"/>
  <c r="AB85" i="1"/>
  <c r="N70" i="2" l="1"/>
  <c r="T69" i="2"/>
  <c r="U69" i="2"/>
  <c r="AC89" i="1"/>
  <c r="AD89" i="1" s="1"/>
  <c r="T88" i="1"/>
  <c r="T89" i="1" s="1"/>
  <c r="R88" i="1"/>
  <c r="R89" i="1" s="1"/>
  <c r="U86" i="1"/>
  <c r="N71" i="2" l="1"/>
  <c r="T70" i="2"/>
  <c r="U70" i="2"/>
  <c r="S85" i="1"/>
  <c r="S86" i="1" s="1"/>
  <c r="R85" i="1"/>
  <c r="R86" i="1" s="1"/>
  <c r="P91" i="1"/>
  <c r="Q91" i="1" s="1"/>
  <c r="N72" i="2" l="1"/>
  <c r="T71" i="2"/>
  <c r="U71" i="2"/>
  <c r="U57" i="1"/>
  <c r="X76" i="1"/>
  <c r="N73" i="2" l="1"/>
  <c r="T72" i="2"/>
  <c r="U72" i="2"/>
  <c r="P76" i="1"/>
  <c r="Q76" i="1" s="1"/>
  <c r="N57" i="1"/>
  <c r="N74" i="2" l="1"/>
  <c r="T73" i="2"/>
  <c r="U73" i="2"/>
  <c r="Y76" i="1"/>
  <c r="Y85" i="1" s="1"/>
  <c r="AP18" i="1"/>
  <c r="AN18" i="1"/>
  <c r="AK18" i="1"/>
  <c r="AI18" i="1"/>
  <c r="N75" i="2" l="1"/>
  <c r="T74" i="2"/>
  <c r="U74" i="2"/>
  <c r="AA81" i="1"/>
  <c r="N76" i="2" l="1"/>
  <c r="T75" i="2"/>
  <c r="U75" i="2"/>
  <c r="BD23" i="2"/>
  <c r="N77" i="2" l="1"/>
  <c r="T76" i="2"/>
  <c r="U76" i="2"/>
  <c r="BH23" i="2"/>
  <c r="BF23" i="2" s="1"/>
  <c r="I19" i="2" s="1"/>
  <c r="AA103" i="2" s="1"/>
  <c r="N78" i="2" l="1"/>
  <c r="T77" i="2"/>
  <c r="U77" i="2"/>
  <c r="H19" i="2"/>
  <c r="Z103" i="2" s="1"/>
  <c r="H110" i="2"/>
  <c r="H21" i="2"/>
  <c r="Z105" i="2" s="1"/>
  <c r="H20" i="2"/>
  <c r="Z104" i="2" s="1"/>
  <c r="FD110" i="2" l="1"/>
  <c r="FF110" i="2" s="1"/>
  <c r="H119" i="2"/>
  <c r="N79" i="2"/>
  <c r="T78" i="2"/>
  <c r="U78" i="2"/>
  <c r="BD20" i="2"/>
  <c r="BH20" i="2" s="1"/>
  <c r="BF20" i="2" s="1"/>
  <c r="BD19" i="2"/>
  <c r="BH19" i="2" s="1"/>
  <c r="BF19" i="2" s="1"/>
  <c r="BD18" i="2"/>
  <c r="BH18" i="2" s="1"/>
  <c r="BF18" i="2" s="1"/>
  <c r="BD17" i="2"/>
  <c r="BH17" i="2" s="1"/>
  <c r="BF17" i="2" s="1"/>
  <c r="BE20" i="2"/>
  <c r="BE19" i="2"/>
  <c r="BE18" i="2"/>
  <c r="BE17" i="2"/>
  <c r="BG22" i="2"/>
  <c r="BG21" i="2"/>
  <c r="BG20" i="2"/>
  <c r="BG19" i="2"/>
  <c r="BG18" i="2"/>
  <c r="BG17" i="2"/>
  <c r="FD124" i="2" l="1"/>
  <c r="FF124" i="2" s="1"/>
  <c r="H128" i="2"/>
  <c r="N80" i="2"/>
  <c r="T79" i="2"/>
  <c r="U79" i="2"/>
  <c r="H15" i="2"/>
  <c r="Z99" i="2" s="1"/>
  <c r="H17" i="2"/>
  <c r="Z101" i="2" s="1"/>
  <c r="H16" i="2"/>
  <c r="DY108" i="2" s="1"/>
  <c r="H18" i="2"/>
  <c r="Z102" i="2" s="1"/>
  <c r="C8" i="1"/>
  <c r="C7" i="1"/>
  <c r="C6" i="1"/>
  <c r="B11" i="1" s="1"/>
  <c r="C5" i="1"/>
  <c r="C4" i="1"/>
  <c r="B9" i="1" s="1"/>
  <c r="H137" i="2" l="1"/>
  <c r="FD138" i="2"/>
  <c r="B10" i="1"/>
  <c r="B12" i="1"/>
  <c r="N81" i="2"/>
  <c r="T80" i="2"/>
  <c r="U80" i="2"/>
  <c r="BP16" i="2"/>
  <c r="Z100" i="2"/>
  <c r="B14" i="1"/>
  <c r="B13" i="1"/>
  <c r="B17" i="2"/>
  <c r="I17" i="2" s="1"/>
  <c r="AA101" i="2" s="1"/>
  <c r="B15" i="2"/>
  <c r="I15" i="2" s="1"/>
  <c r="AA99" i="2" s="1"/>
  <c r="B18" i="2"/>
  <c r="B16" i="2"/>
  <c r="I16" i="2" s="1"/>
  <c r="AA100" i="2" s="1"/>
  <c r="B20" i="2"/>
  <c r="B19" i="2"/>
  <c r="AJ4" i="1"/>
  <c r="AJ3" i="1"/>
  <c r="H146" i="2" l="1"/>
  <c r="FD152" i="2"/>
  <c r="I18" i="2"/>
  <c r="AA102" i="2" s="1"/>
  <c r="D96" i="2"/>
  <c r="E96" i="2" s="1"/>
  <c r="FE222" i="2"/>
  <c r="FE194" i="2"/>
  <c r="FE278" i="2"/>
  <c r="FE264" i="2"/>
  <c r="FE250" i="2"/>
  <c r="FE236" i="2"/>
  <c r="FE208" i="2"/>
  <c r="FE152" i="2"/>
  <c r="FE138" i="2"/>
  <c r="FE124" i="2"/>
  <c r="ES101" i="2"/>
  <c r="N82" i="2"/>
  <c r="T81" i="2"/>
  <c r="U81" i="2"/>
  <c r="CL16" i="2"/>
  <c r="B119" i="2" s="1"/>
  <c r="I20" i="2"/>
  <c r="AA104" i="2" s="1"/>
  <c r="CM16" i="2"/>
  <c r="C119" i="2" s="1"/>
  <c r="I21" i="2"/>
  <c r="AA105" i="2" s="1"/>
  <c r="D94" i="2"/>
  <c r="E94" i="2" s="1"/>
  <c r="CO16" i="2"/>
  <c r="E119" i="2" s="1"/>
  <c r="D93" i="2"/>
  <c r="E93" i="2" s="1"/>
  <c r="CN16" i="2"/>
  <c r="D119" i="2" s="1"/>
  <c r="CQ16" i="2"/>
  <c r="G119" i="2" s="1"/>
  <c r="D95" i="2"/>
  <c r="E95" i="2" s="1"/>
  <c r="CP16" i="2"/>
  <c r="F119" i="2" s="1"/>
  <c r="BK23" i="2"/>
  <c r="C85" i="2" s="1"/>
  <c r="BM23" i="2"/>
  <c r="D85" i="2" s="1"/>
  <c r="D283" i="2" s="1"/>
  <c r="BK18" i="2"/>
  <c r="C80" i="2" s="1"/>
  <c r="C278" i="2" s="1"/>
  <c r="BK16" i="2"/>
  <c r="C78" i="2" s="1"/>
  <c r="BM18" i="2"/>
  <c r="D80" i="2" s="1"/>
  <c r="D278" i="2" s="1"/>
  <c r="BM16" i="2"/>
  <c r="D78" i="2" s="1"/>
  <c r="D276" i="2" s="1"/>
  <c r="BM21" i="2"/>
  <c r="D83" i="2" s="1"/>
  <c r="D281" i="2" s="1"/>
  <c r="BM22" i="2"/>
  <c r="D84" i="2" s="1"/>
  <c r="D282" i="2" s="1"/>
  <c r="BK17" i="2"/>
  <c r="C79" i="2" s="1"/>
  <c r="BK24" i="2"/>
  <c r="C86" i="2" s="1"/>
  <c r="BK22" i="2"/>
  <c r="C84" i="2" s="1"/>
  <c r="BM17" i="2"/>
  <c r="D79" i="2" s="1"/>
  <c r="D277" i="2" s="1"/>
  <c r="BM24" i="2"/>
  <c r="D86" i="2" s="1"/>
  <c r="D284" i="2" s="1"/>
  <c r="BK15" i="2"/>
  <c r="C77" i="2" s="1"/>
  <c r="BM19" i="2"/>
  <c r="D81" i="2" s="1"/>
  <c r="D279" i="2" s="1"/>
  <c r="BK21" i="2"/>
  <c r="C83" i="2" s="1"/>
  <c r="C281" i="2" s="1"/>
  <c r="BM20" i="2"/>
  <c r="D82" i="2" s="1"/>
  <c r="D280" i="2" s="1"/>
  <c r="BK19" i="2"/>
  <c r="C81" i="2" s="1"/>
  <c r="C279" i="2" s="1"/>
  <c r="BK20" i="2"/>
  <c r="C82" i="2" s="1"/>
  <c r="C280" i="2" s="1"/>
  <c r="BM15" i="2"/>
  <c r="D77" i="2" s="1"/>
  <c r="D275" i="2" s="1"/>
  <c r="D92" i="2"/>
  <c r="A110" i="1"/>
  <c r="A109" i="1"/>
  <c r="A108" i="1"/>
  <c r="A107" i="1"/>
  <c r="A106" i="1"/>
  <c r="A105" i="1"/>
  <c r="A104" i="1"/>
  <c r="A103" i="1"/>
  <c r="A102" i="1"/>
  <c r="A101" i="1"/>
  <c r="A99" i="1"/>
  <c r="A98" i="1"/>
  <c r="A97" i="1"/>
  <c r="A96" i="1"/>
  <c r="A95" i="1"/>
  <c r="A94" i="1"/>
  <c r="A93" i="1"/>
  <c r="A92" i="1"/>
  <c r="A91" i="1"/>
  <c r="A90" i="1"/>
  <c r="A88" i="1"/>
  <c r="A87" i="1"/>
  <c r="A86" i="1"/>
  <c r="A85" i="1"/>
  <c r="A84" i="1"/>
  <c r="A83" i="1"/>
  <c r="A82" i="1"/>
  <c r="A81" i="1"/>
  <c r="A80" i="1"/>
  <c r="A79" i="1"/>
  <c r="A77" i="1"/>
  <c r="A76" i="1"/>
  <c r="A75" i="1"/>
  <c r="A74" i="1"/>
  <c r="A73" i="1"/>
  <c r="A72" i="1"/>
  <c r="A71" i="1"/>
  <c r="A70" i="1"/>
  <c r="A69" i="1"/>
  <c r="A68" i="1"/>
  <c r="FD151" i="2" l="1"/>
  <c r="FD166" i="2"/>
  <c r="H155" i="2"/>
  <c r="C282" i="2"/>
  <c r="C277" i="2"/>
  <c r="C283" i="2"/>
  <c r="EY124" i="2"/>
  <c r="C128" i="2"/>
  <c r="B128" i="2"/>
  <c r="EX124" i="2"/>
  <c r="FE166" i="2"/>
  <c r="FE151" i="2"/>
  <c r="C275" i="2"/>
  <c r="C284" i="2"/>
  <c r="C276" i="2"/>
  <c r="F128" i="2"/>
  <c r="FB124" i="2"/>
  <c r="FC124" i="2"/>
  <c r="G128" i="2"/>
  <c r="D128" i="2"/>
  <c r="EZ124" i="2"/>
  <c r="FA124" i="2"/>
  <c r="E128" i="2"/>
  <c r="I22" i="2"/>
  <c r="J98" i="2" s="1"/>
  <c r="FE110" i="2"/>
  <c r="FE180" i="2"/>
  <c r="FE165" i="2"/>
  <c r="FE292" i="2"/>
  <c r="ES100" i="2"/>
  <c r="C110" i="2"/>
  <c r="EY110" i="2" s="1"/>
  <c r="B110" i="2"/>
  <c r="EX110" i="2" s="1"/>
  <c r="N83" i="2"/>
  <c r="T82" i="2"/>
  <c r="U82" i="2"/>
  <c r="F110" i="2"/>
  <c r="FB110" i="2" s="1"/>
  <c r="G110" i="2"/>
  <c r="FC110" i="2" s="1"/>
  <c r="BH119" i="2"/>
  <c r="D110" i="2"/>
  <c r="BI128" i="2"/>
  <c r="BI119" i="2"/>
  <c r="E110" i="2"/>
  <c r="E92" i="2"/>
  <c r="A66" i="1"/>
  <c r="A65" i="1"/>
  <c r="A64" i="1"/>
  <c r="A63" i="1"/>
  <c r="FD165" i="2" l="1"/>
  <c r="FD180" i="2"/>
  <c r="H164" i="2"/>
  <c r="BI110" i="2"/>
  <c r="FA110" i="2"/>
  <c r="EZ138" i="2"/>
  <c r="D137" i="2"/>
  <c r="FB138" i="2"/>
  <c r="F137" i="2"/>
  <c r="EX138" i="2"/>
  <c r="B137" i="2"/>
  <c r="BH110" i="2"/>
  <c r="EZ110" i="2"/>
  <c r="BH128" i="2"/>
  <c r="FA138" i="2"/>
  <c r="E137" i="2"/>
  <c r="FC138" i="2"/>
  <c r="G137" i="2"/>
  <c r="EY138" i="2"/>
  <c r="C137" i="2"/>
  <c r="DA18" i="2"/>
  <c r="DD18" i="2" s="1"/>
  <c r="DE18" i="2" s="1"/>
  <c r="H81" i="2" s="1"/>
  <c r="H279" i="2" s="1"/>
  <c r="E321" i="2"/>
  <c r="E319" i="2"/>
  <c r="E317" i="2"/>
  <c r="E314" i="2"/>
  <c r="E312" i="2"/>
  <c r="E310" i="2"/>
  <c r="E307" i="2"/>
  <c r="E305" i="2"/>
  <c r="E303" i="2"/>
  <c r="E300" i="2"/>
  <c r="E298" i="2"/>
  <c r="E296" i="2"/>
  <c r="E293" i="2"/>
  <c r="E291" i="2"/>
  <c r="E289" i="2"/>
  <c r="DA19" i="2"/>
  <c r="DD19" i="2" s="1"/>
  <c r="DE19" i="2" s="1"/>
  <c r="H82" i="2" s="1"/>
  <c r="H280" i="2" s="1"/>
  <c r="E322" i="2"/>
  <c r="E320" i="2"/>
  <c r="E318" i="2"/>
  <c r="E315" i="2"/>
  <c r="E313" i="2"/>
  <c r="E311" i="2"/>
  <c r="E308" i="2"/>
  <c r="E306" i="2"/>
  <c r="E304" i="2"/>
  <c r="E301" i="2"/>
  <c r="E299" i="2"/>
  <c r="E297" i="2"/>
  <c r="E294" i="2"/>
  <c r="E292" i="2"/>
  <c r="E290" i="2"/>
  <c r="DC19" i="2"/>
  <c r="G82" i="2" s="1"/>
  <c r="G280" i="2" s="1"/>
  <c r="N84" i="2"/>
  <c r="T83" i="2"/>
  <c r="U83" i="2"/>
  <c r="BB73" i="2"/>
  <c r="BB15" i="2"/>
  <c r="J110" i="2" s="1"/>
  <c r="BB24" i="2"/>
  <c r="J119" i="2" s="1"/>
  <c r="BB33" i="2"/>
  <c r="A62" i="1"/>
  <c r="A61" i="1"/>
  <c r="A60" i="1"/>
  <c r="A59" i="1"/>
  <c r="A58" i="1"/>
  <c r="A57" i="1"/>
  <c r="H173" i="2" l="1"/>
  <c r="FD194" i="2"/>
  <c r="FF194" i="2" s="1"/>
  <c r="J227" i="2"/>
  <c r="J209" i="2"/>
  <c r="J191" i="2"/>
  <c r="J173" i="2"/>
  <c r="J155" i="2"/>
  <c r="J137" i="2"/>
  <c r="J218" i="2"/>
  <c r="J200" i="2"/>
  <c r="J182" i="2"/>
  <c r="J164" i="2"/>
  <c r="J146" i="2"/>
  <c r="J128" i="2"/>
  <c r="G146" i="2"/>
  <c r="FC152" i="2"/>
  <c r="E146" i="2"/>
  <c r="FA152" i="2"/>
  <c r="BB42" i="2"/>
  <c r="C146" i="2"/>
  <c r="EY152" i="2"/>
  <c r="EX152" i="2"/>
  <c r="B146" i="2"/>
  <c r="FB152" i="2"/>
  <c r="F146" i="2"/>
  <c r="EZ152" i="2"/>
  <c r="D146" i="2"/>
  <c r="DC18" i="2"/>
  <c r="G81" i="2" s="1"/>
  <c r="G83" i="2" s="1"/>
  <c r="G281" i="2" s="1"/>
  <c r="X108" i="2"/>
  <c r="V108" i="2"/>
  <c r="X97" i="2"/>
  <c r="X96" i="2"/>
  <c r="W108" i="2"/>
  <c r="V97" i="2"/>
  <c r="W97" i="2"/>
  <c r="W96" i="2"/>
  <c r="N85" i="2"/>
  <c r="T84" i="2"/>
  <c r="U84" i="2"/>
  <c r="B30" i="1"/>
  <c r="B29" i="1"/>
  <c r="B28" i="1"/>
  <c r="B27" i="1"/>
  <c r="B26" i="1"/>
  <c r="B22" i="1"/>
  <c r="B21" i="1"/>
  <c r="B20" i="1"/>
  <c r="B19" i="1"/>
  <c r="B18" i="1"/>
  <c r="H182" i="2" l="1"/>
  <c r="FD208" i="2"/>
  <c r="FF208" i="2" s="1"/>
  <c r="EZ166" i="2"/>
  <c r="EZ151" i="2"/>
  <c r="D155" i="2"/>
  <c r="FB166" i="2"/>
  <c r="FB151" i="2"/>
  <c r="F155" i="2"/>
  <c r="B155" i="2"/>
  <c r="EX166" i="2"/>
  <c r="BB51" i="2"/>
  <c r="FA166" i="2"/>
  <c r="FA151" i="2"/>
  <c r="E155" i="2"/>
  <c r="FC166" i="2"/>
  <c r="FC151" i="2"/>
  <c r="G155" i="2"/>
  <c r="EY166" i="2"/>
  <c r="EY151" i="2"/>
  <c r="C155" i="2"/>
  <c r="G279" i="2"/>
  <c r="N86" i="2"/>
  <c r="T85" i="2"/>
  <c r="U85" i="2"/>
  <c r="E43" i="2"/>
  <c r="A50" i="2"/>
  <c r="A51" i="2" s="1"/>
  <c r="A40" i="2"/>
  <c r="A34" i="2"/>
  <c r="H191" i="2" l="1"/>
  <c r="FD222" i="2"/>
  <c r="FF222" i="2" s="1"/>
  <c r="EY180" i="2"/>
  <c r="EY165" i="2"/>
  <c r="C164" i="2"/>
  <c r="FA180" i="2"/>
  <c r="FA165" i="2"/>
  <c r="E164" i="2"/>
  <c r="FB180" i="2"/>
  <c r="FB165" i="2"/>
  <c r="F164" i="2"/>
  <c r="FC180" i="2"/>
  <c r="FC165" i="2"/>
  <c r="G164" i="2"/>
  <c r="EX180" i="2"/>
  <c r="EX165" i="2"/>
  <c r="B164" i="2"/>
  <c r="EZ180" i="2"/>
  <c r="EZ165" i="2"/>
  <c r="D164" i="2"/>
  <c r="N87" i="2"/>
  <c r="T86" i="2"/>
  <c r="U86" i="2"/>
  <c r="A27" i="2"/>
  <c r="A44" i="2" s="1"/>
  <c r="A25" i="2"/>
  <c r="H200" i="2" l="1"/>
  <c r="FD236" i="2"/>
  <c r="FF236" i="2" s="1"/>
  <c r="EZ194" i="2"/>
  <c r="D173" i="2"/>
  <c r="FC194" i="2"/>
  <c r="G173" i="2"/>
  <c r="FA194" i="2"/>
  <c r="E173" i="2"/>
  <c r="EX194" i="2"/>
  <c r="B173" i="2"/>
  <c r="BB69" i="2"/>
  <c r="FB194" i="2"/>
  <c r="F173" i="2"/>
  <c r="EY194" i="2"/>
  <c r="C173" i="2"/>
  <c r="N88" i="2"/>
  <c r="T87" i="2"/>
  <c r="U87" i="2"/>
  <c r="A97" i="2"/>
  <c r="E34" i="2"/>
  <c r="A264" i="2" s="1"/>
  <c r="C27" i="2"/>
  <c r="H209" i="2" l="1"/>
  <c r="FD250" i="2"/>
  <c r="FF250" i="2" s="1"/>
  <c r="EY208" i="2"/>
  <c r="C182" i="2"/>
  <c r="FB208" i="2"/>
  <c r="F182" i="2"/>
  <c r="EX208" i="2"/>
  <c r="B182" i="2"/>
  <c r="FA208" i="2"/>
  <c r="E182" i="2"/>
  <c r="FC208" i="2"/>
  <c r="G182" i="2"/>
  <c r="EZ208" i="2"/>
  <c r="D182" i="2"/>
  <c r="N89" i="2"/>
  <c r="T88" i="2"/>
  <c r="U88" i="2"/>
  <c r="H83" i="2"/>
  <c r="H281" i="2" s="1"/>
  <c r="J21" i="2"/>
  <c r="AB105" i="2" s="1"/>
  <c r="J19" i="2"/>
  <c r="AB103" i="2" s="1"/>
  <c r="J17" i="2"/>
  <c r="AB101" i="2" s="1"/>
  <c r="J20" i="2"/>
  <c r="AB104" i="2" s="1"/>
  <c r="J18" i="2"/>
  <c r="AB102" i="2" s="1"/>
  <c r="J16" i="2"/>
  <c r="AB100" i="2" s="1"/>
  <c r="J15" i="2"/>
  <c r="AB99" i="2" s="1"/>
  <c r="J105" i="2"/>
  <c r="BE23" i="2"/>
  <c r="DC16" i="2"/>
  <c r="DD16" i="2" s="1"/>
  <c r="E82" i="2" s="1"/>
  <c r="E280" i="2" s="1"/>
  <c r="DC15" i="2"/>
  <c r="DD15" i="2" s="1"/>
  <c r="E81" i="2" s="1"/>
  <c r="E279" i="2" s="1"/>
  <c r="BH123" i="2"/>
  <c r="H51" i="2"/>
  <c r="C40" i="2"/>
  <c r="C50" i="2"/>
  <c r="H50" i="2"/>
  <c r="H34" i="2"/>
  <c r="D264" i="2" s="1"/>
  <c r="C34" i="2"/>
  <c r="C44" i="2"/>
  <c r="C51" i="2"/>
  <c r="AR15" i="2"/>
  <c r="A20" i="2" s="1"/>
  <c r="I103" i="2" l="1"/>
  <c r="A244" i="2"/>
  <c r="H218" i="2"/>
  <c r="FD264" i="2"/>
  <c r="FF264" i="2" s="1"/>
  <c r="EZ222" i="2"/>
  <c r="D191" i="2"/>
  <c r="FC222" i="2"/>
  <c r="G191" i="2"/>
  <c r="FA222" i="2"/>
  <c r="E191" i="2"/>
  <c r="EX222" i="2"/>
  <c r="B191" i="2"/>
  <c r="BB87" i="2"/>
  <c r="FB222" i="2"/>
  <c r="F191" i="2"/>
  <c r="EY222" i="2"/>
  <c r="C191" i="2"/>
  <c r="H107" i="2"/>
  <c r="DZ99" i="2"/>
  <c r="H106" i="2"/>
  <c r="DZ98" i="2"/>
  <c r="N90" i="2"/>
  <c r="T89" i="2"/>
  <c r="U89" i="2"/>
  <c r="J66" i="2"/>
  <c r="J263" i="2" s="1"/>
  <c r="J67" i="2"/>
  <c r="J264" i="2" s="1"/>
  <c r="J63" i="2"/>
  <c r="J260" i="2" s="1"/>
  <c r="J64" i="2"/>
  <c r="J261" i="2" s="1"/>
  <c r="BB60" i="2"/>
  <c r="H109" i="2"/>
  <c r="BJ23" i="2"/>
  <c r="BJ21" i="2"/>
  <c r="BJ24" i="2"/>
  <c r="BJ18" i="2"/>
  <c r="A74" i="2"/>
  <c r="BL23" i="2"/>
  <c r="BL24" i="2"/>
  <c r="BL21" i="2"/>
  <c r="BL18" i="2"/>
  <c r="A19" i="2"/>
  <c r="A39" i="2"/>
  <c r="A38" i="2"/>
  <c r="A37" i="2"/>
  <c r="A36" i="2"/>
  <c r="A33" i="2"/>
  <c r="A32" i="2"/>
  <c r="A31" i="2"/>
  <c r="A30" i="2"/>
  <c r="H226" i="2" l="1"/>
  <c r="H217" i="2"/>
  <c r="H208" i="2"/>
  <c r="H199" i="2"/>
  <c r="H190" i="2"/>
  <c r="H181" i="2"/>
  <c r="H172" i="2"/>
  <c r="H163" i="2"/>
  <c r="H154" i="2"/>
  <c r="H145" i="2"/>
  <c r="H136" i="2"/>
  <c r="H127" i="2"/>
  <c r="H118" i="2"/>
  <c r="H227" i="2"/>
  <c r="FD278" i="2"/>
  <c r="FF278" i="2" s="1"/>
  <c r="EX236" i="2"/>
  <c r="B200" i="2"/>
  <c r="FA236" i="2"/>
  <c r="E200" i="2"/>
  <c r="FC236" i="2"/>
  <c r="G200" i="2"/>
  <c r="EZ236" i="2"/>
  <c r="D200" i="2"/>
  <c r="EY236" i="2"/>
  <c r="C200" i="2"/>
  <c r="FB236" i="2"/>
  <c r="F200" i="2"/>
  <c r="N91" i="2"/>
  <c r="T90" i="2"/>
  <c r="U90" i="2"/>
  <c r="A48" i="2"/>
  <c r="A47" i="2"/>
  <c r="A46" i="2"/>
  <c r="A45" i="2"/>
  <c r="FD109" i="2" l="1"/>
  <c r="FD123" i="2"/>
  <c r="ER100" i="2"/>
  <c r="FD292" i="2"/>
  <c r="FF292" i="2" s="1"/>
  <c r="FB250" i="2"/>
  <c r="F209" i="2"/>
  <c r="EY250" i="2"/>
  <c r="C209" i="2"/>
  <c r="EZ250" i="2"/>
  <c r="D209" i="2"/>
  <c r="FC250" i="2"/>
  <c r="G209" i="2"/>
  <c r="FA250" i="2"/>
  <c r="E209" i="2"/>
  <c r="EX250" i="2"/>
  <c r="B209" i="2"/>
  <c r="BB105" i="2"/>
  <c r="N92" i="2"/>
  <c r="T91" i="2"/>
  <c r="U91" i="2"/>
  <c r="I43" i="2"/>
  <c r="H43" i="2"/>
  <c r="G43" i="2"/>
  <c r="F43" i="2"/>
  <c r="AN27" i="2"/>
  <c r="EX264" i="2" l="1"/>
  <c r="B218" i="2"/>
  <c r="FA264" i="2"/>
  <c r="E218" i="2"/>
  <c r="FC264" i="2"/>
  <c r="G218" i="2"/>
  <c r="EZ264" i="2"/>
  <c r="D218" i="2"/>
  <c r="EY264" i="2"/>
  <c r="C218" i="2"/>
  <c r="FB264" i="2"/>
  <c r="F218" i="2"/>
  <c r="N93" i="2"/>
  <c r="T92" i="2"/>
  <c r="U92" i="2"/>
  <c r="C33" i="2"/>
  <c r="C32" i="2"/>
  <c r="C31" i="2"/>
  <c r="C30" i="2"/>
  <c r="I100" i="2" l="1"/>
  <c r="A241" i="2"/>
  <c r="I102" i="2"/>
  <c r="A243" i="2"/>
  <c r="I99" i="2"/>
  <c r="A240" i="2"/>
  <c r="I101" i="2"/>
  <c r="A242" i="2"/>
  <c r="FB278" i="2"/>
  <c r="F227" i="2"/>
  <c r="EY278" i="2"/>
  <c r="C227" i="2"/>
  <c r="EZ278" i="2"/>
  <c r="D227" i="2"/>
  <c r="FC278" i="2"/>
  <c r="G227" i="2"/>
  <c r="FA278" i="2"/>
  <c r="E227" i="2"/>
  <c r="EX278" i="2"/>
  <c r="B227" i="2"/>
  <c r="N94" i="2"/>
  <c r="T93" i="2"/>
  <c r="U93" i="2"/>
  <c r="D109" i="2"/>
  <c r="F109" i="2"/>
  <c r="E109" i="2"/>
  <c r="G109" i="2"/>
  <c r="C46" i="2"/>
  <c r="A81" i="2"/>
  <c r="A279" i="2" s="1"/>
  <c r="BJ15" i="2"/>
  <c r="A82" i="2"/>
  <c r="A280" i="2" s="1"/>
  <c r="A71" i="2"/>
  <c r="BL15" i="2"/>
  <c r="BN19" i="2"/>
  <c r="BN21" i="2"/>
  <c r="BN20" i="2"/>
  <c r="A83" i="2"/>
  <c r="A281" i="2" s="1"/>
  <c r="C48" i="2"/>
  <c r="BJ22" i="2"/>
  <c r="BJ20" i="2"/>
  <c r="BJ17" i="2"/>
  <c r="A73" i="2"/>
  <c r="BN24" i="2"/>
  <c r="BL22" i="2"/>
  <c r="BL17" i="2"/>
  <c r="BL20" i="2"/>
  <c r="A86" i="2"/>
  <c r="A284" i="2" s="1"/>
  <c r="C45" i="2"/>
  <c r="A78" i="2"/>
  <c r="A276" i="2" s="1"/>
  <c r="A79" i="2"/>
  <c r="A277" i="2" s="1"/>
  <c r="A77" i="2"/>
  <c r="A275" i="2" s="1"/>
  <c r="A70" i="2"/>
  <c r="BN18" i="2"/>
  <c r="BN15" i="2"/>
  <c r="BN16" i="2"/>
  <c r="BN17" i="2"/>
  <c r="A80" i="2"/>
  <c r="A278" i="2" s="1"/>
  <c r="C47" i="2"/>
  <c r="BJ19" i="2"/>
  <c r="BJ16" i="2"/>
  <c r="A84" i="2"/>
  <c r="A282" i="2" s="1"/>
  <c r="A72" i="2"/>
  <c r="BL16" i="2"/>
  <c r="BL19" i="2"/>
  <c r="BN23" i="2"/>
  <c r="BN22" i="2"/>
  <c r="A85" i="2"/>
  <c r="A283" i="2" s="1"/>
  <c r="H30" i="2"/>
  <c r="D260" i="2" s="1"/>
  <c r="C36" i="2"/>
  <c r="H32" i="2"/>
  <c r="D262" i="2" s="1"/>
  <c r="C38" i="2"/>
  <c r="H31" i="2"/>
  <c r="D261" i="2" s="1"/>
  <c r="H33" i="2"/>
  <c r="D263" i="2" s="1"/>
  <c r="C37" i="2"/>
  <c r="C39" i="2"/>
  <c r="E33" i="2"/>
  <c r="A263" i="2" s="1"/>
  <c r="E32" i="2"/>
  <c r="A262" i="2" s="1"/>
  <c r="E31" i="2"/>
  <c r="A261" i="2" s="1"/>
  <c r="E30" i="2"/>
  <c r="A260" i="2" s="1"/>
  <c r="AM23" i="2"/>
  <c r="A18" i="2" s="1"/>
  <c r="AM22" i="2"/>
  <c r="A17" i="2" s="1"/>
  <c r="AM21" i="2"/>
  <c r="A16" i="2" s="1"/>
  <c r="AM20" i="2"/>
  <c r="A15" i="2" s="1"/>
  <c r="E226" i="2" l="1"/>
  <c r="E217" i="2"/>
  <c r="E208" i="2"/>
  <c r="E199" i="2"/>
  <c r="E190" i="2"/>
  <c r="E181" i="2"/>
  <c r="E172" i="2"/>
  <c r="E163" i="2"/>
  <c r="E154" i="2"/>
  <c r="E145" i="2"/>
  <c r="E136" i="2"/>
  <c r="E127" i="2"/>
  <c r="E118" i="2"/>
  <c r="D226" i="2"/>
  <c r="D217" i="2"/>
  <c r="D208" i="2"/>
  <c r="D199" i="2"/>
  <c r="D190" i="2"/>
  <c r="D181" i="2"/>
  <c r="D172" i="2"/>
  <c r="D163" i="2"/>
  <c r="D154" i="2"/>
  <c r="D145" i="2"/>
  <c r="D136" i="2"/>
  <c r="D127" i="2"/>
  <c r="D118" i="2"/>
  <c r="G226" i="2"/>
  <c r="G217" i="2"/>
  <c r="G208" i="2"/>
  <c r="G199" i="2"/>
  <c r="G190" i="2"/>
  <c r="G181" i="2"/>
  <c r="G172" i="2"/>
  <c r="G163" i="2"/>
  <c r="G154" i="2"/>
  <c r="G145" i="2"/>
  <c r="G136" i="2"/>
  <c r="G127" i="2"/>
  <c r="G118" i="2"/>
  <c r="F217" i="2"/>
  <c r="F199" i="2"/>
  <c r="F181" i="2"/>
  <c r="F163" i="2"/>
  <c r="F145" i="2"/>
  <c r="BB50" i="2" s="1"/>
  <c r="F127" i="2"/>
  <c r="F226" i="2"/>
  <c r="F208" i="2"/>
  <c r="F190" i="2"/>
  <c r="F172" i="2"/>
  <c r="BB77" i="2" s="1"/>
  <c r="F154" i="2"/>
  <c r="BB59" i="2" s="1"/>
  <c r="F136" i="2"/>
  <c r="F118" i="2"/>
  <c r="EX292" i="2"/>
  <c r="EL100" i="2"/>
  <c r="FA292" i="2"/>
  <c r="EO100" i="2"/>
  <c r="FC292" i="2"/>
  <c r="EQ100" i="2"/>
  <c r="EZ292" i="2"/>
  <c r="EN100" i="2"/>
  <c r="EY292" i="2"/>
  <c r="EM100" i="2"/>
  <c r="FB292" i="2"/>
  <c r="EP100" i="2"/>
  <c r="N95" i="2"/>
  <c r="T94" i="2"/>
  <c r="U94" i="2"/>
  <c r="BI109" i="2"/>
  <c r="BH109" i="2"/>
  <c r="AP23" i="2"/>
  <c r="A24" i="2" s="1"/>
  <c r="AP22" i="2"/>
  <c r="A23" i="2" s="1"/>
  <c r="AP21" i="2"/>
  <c r="A22" i="2" s="1"/>
  <c r="AP20" i="2"/>
  <c r="A21" i="2" s="1"/>
  <c r="EZ109" i="2" l="1"/>
  <c r="EZ123" i="2"/>
  <c r="FC109" i="2"/>
  <c r="FC123" i="2"/>
  <c r="FA109" i="2"/>
  <c r="FA123" i="2"/>
  <c r="FB109" i="2"/>
  <c r="FB123" i="2"/>
  <c r="BB23" i="2"/>
  <c r="T95" i="2"/>
  <c r="U95" i="2"/>
  <c r="A96" i="2"/>
  <c r="A95" i="2"/>
  <c r="A94" i="2"/>
  <c r="A93" i="2"/>
  <c r="BH118" i="2"/>
  <c r="BI118" i="2"/>
  <c r="B58" i="1"/>
  <c r="B57" i="1"/>
  <c r="BB32" i="2" l="1"/>
  <c r="BB86" i="2"/>
  <c r="BB72" i="2"/>
  <c r="BI127" i="2"/>
  <c r="BB41" i="2"/>
  <c r="BH127" i="2"/>
  <c r="AU2" i="1"/>
  <c r="B101" i="1" s="1"/>
  <c r="AT2" i="1"/>
  <c r="B90" i="1" s="1"/>
  <c r="AS2" i="1"/>
  <c r="B79" i="1" s="1"/>
  <c r="AR2" i="1"/>
  <c r="B68" i="1" s="1"/>
  <c r="C18" i="1"/>
  <c r="AU3" i="1"/>
  <c r="B102" i="1" s="1"/>
  <c r="AT3" i="1"/>
  <c r="B91" i="1" s="1"/>
  <c r="AS3" i="1"/>
  <c r="B80" i="1" s="1"/>
  <c r="AR3" i="1"/>
  <c r="B69" i="1" s="1"/>
  <c r="B64" i="1"/>
  <c r="C26" i="1"/>
  <c r="B60" i="1"/>
  <c r="B62" i="1"/>
  <c r="B66" i="1"/>
  <c r="B59" i="1"/>
  <c r="B61" i="1"/>
  <c r="B63" i="1"/>
  <c r="B65" i="1"/>
  <c r="AP3" i="1" l="1"/>
  <c r="C20" i="1" s="1"/>
  <c r="AP5" i="1"/>
  <c r="C22" i="1" s="1"/>
  <c r="AP2" i="1"/>
  <c r="C19" i="1" s="1"/>
  <c r="AP4" i="1"/>
  <c r="C21" i="1" s="1"/>
  <c r="AQ1" i="1"/>
  <c r="C27" i="1" s="1"/>
  <c r="AQ3" i="1"/>
  <c r="C29" i="1" s="1"/>
  <c r="AQ2" i="1"/>
  <c r="C28" i="1" s="1"/>
  <c r="AQ4" i="1"/>
  <c r="C30" i="1" s="1"/>
  <c r="BB104" i="2"/>
  <c r="AU10" i="1"/>
  <c r="B109" i="1" s="1"/>
  <c r="AT10" i="1"/>
  <c r="B98" i="1" s="1"/>
  <c r="AS10" i="1"/>
  <c r="B87" i="1" s="1"/>
  <c r="AR10" i="1"/>
  <c r="B76" i="1" s="1"/>
  <c r="AU6" i="1"/>
  <c r="B105" i="1" s="1"/>
  <c r="AT6" i="1"/>
  <c r="B94" i="1" s="1"/>
  <c r="AS6" i="1"/>
  <c r="B83" i="1" s="1"/>
  <c r="AR6" i="1"/>
  <c r="B72" i="1" s="1"/>
  <c r="AU11" i="1"/>
  <c r="B110" i="1" s="1"/>
  <c r="AT11" i="1"/>
  <c r="B99" i="1" s="1"/>
  <c r="AS11" i="1"/>
  <c r="B88" i="1" s="1"/>
  <c r="AR11" i="1"/>
  <c r="B77" i="1" s="1"/>
  <c r="AU5" i="1"/>
  <c r="B104" i="1" s="1"/>
  <c r="AT5" i="1"/>
  <c r="B93" i="1" s="1"/>
  <c r="AS5" i="1"/>
  <c r="B82" i="1" s="1"/>
  <c r="AR5" i="1"/>
  <c r="B71" i="1" s="1"/>
  <c r="AU9" i="1"/>
  <c r="B108" i="1" s="1"/>
  <c r="AT9" i="1"/>
  <c r="B97" i="1" s="1"/>
  <c r="AS9" i="1"/>
  <c r="B86" i="1" s="1"/>
  <c r="AR9" i="1"/>
  <c r="B75" i="1" s="1"/>
  <c r="AU8" i="1"/>
  <c r="B107" i="1" s="1"/>
  <c r="AT8" i="1"/>
  <c r="B96" i="1" s="1"/>
  <c r="AS8" i="1"/>
  <c r="B85" i="1" s="1"/>
  <c r="AR8" i="1"/>
  <c r="B74" i="1" s="1"/>
  <c r="AU4" i="1"/>
  <c r="B103" i="1" s="1"/>
  <c r="AT4" i="1"/>
  <c r="B92" i="1" s="1"/>
  <c r="AS4" i="1"/>
  <c r="B81" i="1" s="1"/>
  <c r="AR4" i="1"/>
  <c r="B70" i="1" s="1"/>
  <c r="AU7" i="1"/>
  <c r="B106" i="1" s="1"/>
  <c r="AT7" i="1"/>
  <c r="B95" i="1" s="1"/>
  <c r="AS7" i="1"/>
  <c r="B84" i="1" s="1"/>
  <c r="AR7" i="1"/>
  <c r="B73" i="1" s="1"/>
  <c r="AM16" i="2"/>
  <c r="F34" i="2" s="1"/>
  <c r="B264" i="2" s="1"/>
  <c r="AM15" i="2"/>
  <c r="AS25" i="2" l="1"/>
  <c r="F33" i="2" s="1"/>
  <c r="B263" i="2" s="1"/>
  <c r="AS23" i="2"/>
  <c r="F31" i="2" s="1"/>
  <c r="B261" i="2" s="1"/>
  <c r="AS24" i="2"/>
  <c r="F32" i="2" s="1"/>
  <c r="B262" i="2" s="1"/>
  <c r="AS22" i="2"/>
  <c r="F30" i="2" s="1"/>
  <c r="B260" i="2" s="1"/>
  <c r="G34" i="2"/>
  <c r="C264" i="2" s="1"/>
  <c r="AN16" i="2"/>
  <c r="G51" i="2" s="1"/>
  <c r="AN15" i="2"/>
  <c r="G50" i="2" s="1"/>
  <c r="G107" i="2" l="1"/>
  <c r="DY99" i="2"/>
  <c r="G106" i="2"/>
  <c r="DY98" i="2"/>
  <c r="AT25" i="2"/>
  <c r="G33" i="2" s="1"/>
  <c r="C263" i="2" s="1"/>
  <c r="AT23" i="2"/>
  <c r="G31" i="2" s="1"/>
  <c r="C261" i="2" s="1"/>
  <c r="AT24" i="2"/>
  <c r="G32" i="2" s="1"/>
  <c r="C262" i="2" s="1"/>
  <c r="AT22" i="2"/>
  <c r="G30" i="2" s="1"/>
  <c r="C260" i="2" s="1"/>
  <c r="J51" i="2"/>
  <c r="J50" i="2"/>
  <c r="AP15" i="2"/>
  <c r="J106" i="2" l="1"/>
  <c r="EB98" i="2"/>
  <c r="J107" i="2"/>
  <c r="EB99" i="2"/>
  <c r="AQ15" i="2"/>
  <c r="B9" i="2"/>
  <c r="B8" i="2"/>
  <c r="E7" i="2" l="1"/>
  <c r="E5" i="2"/>
  <c r="E4" i="2"/>
  <c r="E3" i="2"/>
  <c r="B7" i="2"/>
  <c r="B6" i="2"/>
  <c r="B5" i="2"/>
  <c r="B4" i="2"/>
  <c r="B3" i="2"/>
  <c r="B2" i="2"/>
  <c r="B1" i="2"/>
  <c r="B14" i="2" l="1"/>
  <c r="B13" i="2"/>
  <c r="B12" i="2"/>
  <c r="B11" i="2"/>
  <c r="B10" i="2"/>
  <c r="D7" i="2"/>
  <c r="B33" i="2" s="1"/>
  <c r="D6" i="2"/>
  <c r="B34" i="2" s="1"/>
  <c r="D5" i="2"/>
  <c r="B32" i="2" s="1"/>
  <c r="D4" i="2"/>
  <c r="D3" i="2"/>
  <c r="T103" i="2" l="1"/>
  <c r="F5" i="2"/>
  <c r="G5" i="2" s="1"/>
  <c r="F7" i="2"/>
  <c r="G7" i="2" s="1"/>
  <c r="F6" i="2"/>
  <c r="G6" i="2" s="1"/>
  <c r="F4" i="2"/>
  <c r="G4" i="2" s="1"/>
  <c r="B31" i="2"/>
  <c r="F3" i="2"/>
  <c r="G3" i="2" s="1"/>
  <c r="B30" i="2"/>
  <c r="D1" i="2"/>
  <c r="B185" i="1"/>
  <c r="N105" i="2" l="1"/>
  <c r="D2" i="2"/>
  <c r="G8" i="2"/>
  <c r="AE59" i="1"/>
  <c r="AE58" i="1"/>
  <c r="AB57" i="1"/>
  <c r="N106" i="2" l="1"/>
  <c r="T105" i="2"/>
  <c r="U105" i="2"/>
  <c r="AE60" i="1"/>
  <c r="AE61" i="1" s="1"/>
  <c r="AJ5" i="1" s="1"/>
  <c r="B161" i="1" s="1"/>
  <c r="N107" i="2" l="1"/>
  <c r="T106" i="2"/>
  <c r="U106" i="2"/>
  <c r="O57" i="1"/>
  <c r="P57" i="1" s="1"/>
  <c r="AC57" i="1"/>
  <c r="AG57" i="1" s="1"/>
  <c r="AG60" i="1" s="1"/>
  <c r="B154" i="1" s="1"/>
  <c r="V57" i="1"/>
  <c r="W57" i="1" s="1"/>
  <c r="X57" i="1" s="1"/>
  <c r="Y57" i="1" s="1"/>
  <c r="X58" i="1" s="1"/>
  <c r="Y58" i="1" s="1"/>
  <c r="X59" i="1" s="1"/>
  <c r="Y59" i="1" s="1"/>
  <c r="X60" i="1" s="1"/>
  <c r="Y60" i="1" s="1"/>
  <c r="N108" i="2" l="1"/>
  <c r="T107" i="2"/>
  <c r="U107" i="2"/>
  <c r="X61" i="1"/>
  <c r="N109" i="2" l="1"/>
  <c r="T108" i="2"/>
  <c r="U108" i="2"/>
  <c r="Y61" i="1"/>
  <c r="Y62" i="1" s="1"/>
  <c r="X62" i="1" s="1"/>
  <c r="Q57" i="1"/>
  <c r="R57" i="1" s="1"/>
  <c r="Q58" i="1" s="1"/>
  <c r="R58" i="1" s="1"/>
  <c r="Q59" i="1" s="1"/>
  <c r="R59" i="1" s="1"/>
  <c r="Q60" i="1" s="1"/>
  <c r="R60" i="1" s="1"/>
  <c r="N110" i="2" l="1"/>
  <c r="T109" i="2"/>
  <c r="U109" i="2"/>
  <c r="X72" i="1"/>
  <c r="X74" i="1" s="1"/>
  <c r="X78" i="1" s="1"/>
  <c r="X79" i="1" s="1"/>
  <c r="AA86" i="1" s="1"/>
  <c r="AA91" i="1" s="1"/>
  <c r="AG91" i="1" s="1"/>
  <c r="Y63" i="1"/>
  <c r="X63" i="1" s="1"/>
  <c r="X65" i="1" s="1"/>
  <c r="Q61" i="1"/>
  <c r="N111" i="2" l="1"/>
  <c r="T110" i="2"/>
  <c r="U110" i="2"/>
  <c r="AC91" i="1"/>
  <c r="X66" i="1"/>
  <c r="X67" i="1" s="1"/>
  <c r="X64" i="1"/>
  <c r="X71" i="1"/>
  <c r="X73" i="1" s="1"/>
  <c r="Z78" i="1" s="1"/>
  <c r="Z79" i="1" s="1"/>
  <c r="R61" i="1"/>
  <c r="R62" i="1" s="1"/>
  <c r="Q62" i="1" s="1"/>
  <c r="N112" i="2" l="1"/>
  <c r="T111" i="2"/>
  <c r="U111" i="2"/>
  <c r="AA85" i="1"/>
  <c r="AC86" i="1"/>
  <c r="X68" i="1"/>
  <c r="X69" i="1" s="1"/>
  <c r="X70" i="1" s="1"/>
  <c r="Z72" i="1" s="1"/>
  <c r="Q72" i="1"/>
  <c r="Q74" i="1" s="1"/>
  <c r="N78" i="1" s="1"/>
  <c r="R63" i="1"/>
  <c r="Q63" i="1" s="1"/>
  <c r="Q65" i="1" s="1"/>
  <c r="N113" i="2" l="1"/>
  <c r="T112" i="2"/>
  <c r="U112" i="2"/>
  <c r="AE86" i="1"/>
  <c r="Y87" i="1" s="1"/>
  <c r="AA92" i="1"/>
  <c r="AG92" i="1" s="1"/>
  <c r="N81" i="1"/>
  <c r="Q88" i="1"/>
  <c r="Q89" i="1" s="1"/>
  <c r="Q94" i="1" s="1"/>
  <c r="AH18" i="1"/>
  <c r="Z73" i="1"/>
  <c r="AE78" i="1" s="1"/>
  <c r="AE79" i="1" s="1"/>
  <c r="Z74" i="1"/>
  <c r="AC78" i="1" s="1"/>
  <c r="AC79" i="1" s="1"/>
  <c r="AD85" i="1" s="1"/>
  <c r="AF85" i="1" s="1"/>
  <c r="Q66" i="1"/>
  <c r="Q67" i="1" s="1"/>
  <c r="Q64" i="1"/>
  <c r="Q71" i="1"/>
  <c r="Q73" i="1" s="1"/>
  <c r="P78" i="1" s="1"/>
  <c r="S88" i="1" s="1"/>
  <c r="S89" i="1" s="1"/>
  <c r="Q95" i="1" s="1"/>
  <c r="N114" i="2" l="1"/>
  <c r="T113" i="2"/>
  <c r="U113" i="2"/>
  <c r="AF95" i="1"/>
  <c r="AF91" i="1"/>
  <c r="AF92" i="1"/>
  <c r="AI92" i="1" s="1"/>
  <c r="Y89" i="1" s="1"/>
  <c r="S95" i="1"/>
  <c r="U97" i="1"/>
  <c r="W97" i="1" s="1"/>
  <c r="U98" i="1"/>
  <c r="W98" i="1" s="1"/>
  <c r="AC92" i="1"/>
  <c r="S94" i="1"/>
  <c r="U89" i="1"/>
  <c r="N89" i="1" s="1"/>
  <c r="P81" i="1"/>
  <c r="Q85" i="1"/>
  <c r="Q86" i="1" s="1"/>
  <c r="AG79" i="1"/>
  <c r="AA82" i="1" s="1"/>
  <c r="AG78" i="1"/>
  <c r="AJ18" i="1"/>
  <c r="Q68" i="1"/>
  <c r="Q69" i="1" s="1"/>
  <c r="Q70" i="1" s="1"/>
  <c r="N115" i="2" l="1"/>
  <c r="T114" i="2"/>
  <c r="U114" i="2"/>
  <c r="AC95" i="1"/>
  <c r="AI91" i="1"/>
  <c r="Y88" i="1" s="1"/>
  <c r="AH95" i="1"/>
  <c r="Y86" i="1" s="1"/>
  <c r="AE91" i="1"/>
  <c r="AD91" i="1" s="1"/>
  <c r="AE92" i="1"/>
  <c r="AD92" i="1" s="1"/>
  <c r="S100" i="1"/>
  <c r="N90" i="1"/>
  <c r="U100" i="1"/>
  <c r="N91" i="1"/>
  <c r="T97" i="1"/>
  <c r="S97" i="1" s="1"/>
  <c r="T98" i="1"/>
  <c r="S98" i="1" s="1"/>
  <c r="S72" i="1"/>
  <c r="S74" i="1" s="1"/>
  <c r="S78" i="1" s="1"/>
  <c r="N116" i="2" l="1"/>
  <c r="T115" i="2"/>
  <c r="U115" i="2"/>
  <c r="AA89" i="1"/>
  <c r="Y91" i="1" s="1"/>
  <c r="B143" i="1" s="1"/>
  <c r="W100" i="1"/>
  <c r="Q92" i="1"/>
  <c r="N88" i="1"/>
  <c r="S81" i="1"/>
  <c r="T85" i="1"/>
  <c r="AM18" i="1"/>
  <c r="S73" i="1"/>
  <c r="U78" i="1" s="1"/>
  <c r="N117" i="2" l="1"/>
  <c r="T116" i="2"/>
  <c r="U116" i="2"/>
  <c r="V85" i="1"/>
  <c r="T86" i="1"/>
  <c r="N79" i="1"/>
  <c r="U81" i="1"/>
  <c r="N82" i="1" s="1"/>
  <c r="AO18" i="1"/>
  <c r="AH20" i="1" s="1"/>
  <c r="N118" i="2" l="1"/>
  <c r="T117" i="2"/>
  <c r="U117" i="2"/>
  <c r="V86" i="1"/>
  <c r="AH17" i="1"/>
  <c r="N80" i="1"/>
  <c r="N87" i="1" s="1"/>
  <c r="N119" i="2" l="1"/>
  <c r="T118" i="2"/>
  <c r="U118" i="2"/>
  <c r="N92" i="1"/>
  <c r="B132" i="1" s="1"/>
  <c r="N120" i="2" l="1"/>
  <c r="T119" i="2"/>
  <c r="U119" i="2"/>
  <c r="D91" i="2"/>
  <c r="E67" i="2" s="1"/>
  <c r="G91" i="2"/>
  <c r="CL18" i="2" s="1"/>
  <c r="N121" i="2" l="1"/>
  <c r="T120" i="2"/>
  <c r="U120" i="2"/>
  <c r="CL21" i="2"/>
  <c r="CL22" i="2" s="1"/>
  <c r="B112" i="2"/>
  <c r="B50" i="2"/>
  <c r="B73" i="2" s="1"/>
  <c r="B271" i="2" s="1"/>
  <c r="B68" i="2"/>
  <c r="B266" i="2" s="1"/>
  <c r="B69" i="2"/>
  <c r="E91" i="2"/>
  <c r="F91" i="2" s="1"/>
  <c r="B267" i="2" l="1"/>
  <c r="EX277" i="2" s="1"/>
  <c r="BB17" i="2"/>
  <c r="EX112" i="2"/>
  <c r="N122" i="2"/>
  <c r="T121" i="2"/>
  <c r="U121" i="2"/>
  <c r="B115" i="2"/>
  <c r="EX115" i="2" s="1"/>
  <c r="EX118" i="2" s="1"/>
  <c r="EX119" i="2" s="1"/>
  <c r="FE119" i="2" s="1"/>
  <c r="CS22" i="2"/>
  <c r="B51" i="2"/>
  <c r="B70" i="2"/>
  <c r="B268" i="2" s="1"/>
  <c r="B72" i="2"/>
  <c r="B270" i="2" s="1"/>
  <c r="B71" i="2"/>
  <c r="B269" i="2" s="1"/>
  <c r="E51" i="2"/>
  <c r="E50" i="2"/>
  <c r="B74" i="2"/>
  <c r="B272" i="2" s="1"/>
  <c r="B27" i="2"/>
  <c r="I116" i="2" l="1"/>
  <c r="BB63" i="2"/>
  <c r="DW99" i="2"/>
  <c r="DU102" i="2" s="1"/>
  <c r="DZ102" i="2" s="1"/>
  <c r="EA102" i="2" s="1"/>
  <c r="DW98" i="2"/>
  <c r="DU101" i="2" s="1"/>
  <c r="DZ101" i="2" s="1"/>
  <c r="EA101" i="2" s="1"/>
  <c r="N123" i="2"/>
  <c r="T122" i="2"/>
  <c r="U122" i="2"/>
  <c r="I105" i="2"/>
  <c r="EC99" i="2" s="1"/>
  <c r="BB20" i="2"/>
  <c r="CO17" i="2"/>
  <c r="CN17" i="2"/>
  <c r="CM17" i="2"/>
  <c r="CL17" i="2"/>
  <c r="CR17" i="2"/>
  <c r="CQ17" i="2"/>
  <c r="CP17" i="2"/>
  <c r="CL47" i="2"/>
  <c r="CL48" i="2"/>
  <c r="CS48" i="2"/>
  <c r="B40" i="2"/>
  <c r="AS29" i="2"/>
  <c r="B47" i="2" s="1"/>
  <c r="AS30" i="2"/>
  <c r="B48" i="2" s="1"/>
  <c r="AS27" i="2"/>
  <c r="B45" i="2" s="1"/>
  <c r="AS28" i="2"/>
  <c r="B46" i="2" s="1"/>
  <c r="B44" i="2"/>
  <c r="FI240" i="2" l="1"/>
  <c r="FK240" i="2" s="1"/>
  <c r="J116" i="2"/>
  <c r="FE116" i="2"/>
  <c r="EB101" i="2"/>
  <c r="EC101" i="2" s="1"/>
  <c r="EE101" i="2" s="1"/>
  <c r="EF101" i="2" s="1"/>
  <c r="EG101" i="2" s="1"/>
  <c r="EB102" i="2"/>
  <c r="EC102" i="2" s="1"/>
  <c r="ED102" i="2" s="1"/>
  <c r="N124" i="2"/>
  <c r="T123" i="2"/>
  <c r="U123" i="2"/>
  <c r="G111" i="2"/>
  <c r="FC111" i="2" s="1"/>
  <c r="B111" i="2"/>
  <c r="EX111" i="2" s="1"/>
  <c r="D111" i="2"/>
  <c r="F111" i="2"/>
  <c r="FB111" i="2" s="1"/>
  <c r="H111" i="2"/>
  <c r="FD111" i="2" s="1"/>
  <c r="C111" i="2"/>
  <c r="E111" i="2"/>
  <c r="AT18" i="2"/>
  <c r="F46" i="2" s="1"/>
  <c r="AS18" i="2"/>
  <c r="E46" i="2" s="1"/>
  <c r="AV18" i="2"/>
  <c r="H46" i="2" s="1"/>
  <c r="AW18" i="2"/>
  <c r="I46" i="2" s="1"/>
  <c r="AT20" i="2"/>
  <c r="F48" i="2" s="1"/>
  <c r="AS20" i="2"/>
  <c r="E48" i="2" s="1"/>
  <c r="AV20" i="2"/>
  <c r="H48" i="2" s="1"/>
  <c r="AU20" i="2"/>
  <c r="G48" i="2" s="1"/>
  <c r="AW16" i="2"/>
  <c r="I44" i="2" s="1"/>
  <c r="AV16" i="2"/>
  <c r="H44" i="2" s="1"/>
  <c r="AU16" i="2"/>
  <c r="G44" i="2" s="1"/>
  <c r="AT16" i="2"/>
  <c r="F44" i="2" s="1"/>
  <c r="AW17" i="2"/>
  <c r="I45" i="2" s="1"/>
  <c r="AS17" i="2"/>
  <c r="E45" i="2" s="1"/>
  <c r="AV17" i="2"/>
  <c r="H45" i="2" s="1"/>
  <c r="AU17" i="2"/>
  <c r="G45" i="2" s="1"/>
  <c r="AW19" i="2"/>
  <c r="I47" i="2" s="1"/>
  <c r="AU19" i="2"/>
  <c r="G47" i="2" s="1"/>
  <c r="AT19" i="2"/>
  <c r="F47" i="2" s="1"/>
  <c r="AS19" i="2"/>
  <c r="E47" i="2" s="1"/>
  <c r="FF120" i="2" l="1"/>
  <c r="FF116" i="2"/>
  <c r="FG116" i="2" s="1"/>
  <c r="EY111" i="2"/>
  <c r="BI111" i="2"/>
  <c r="FA111" i="2"/>
  <c r="BH111" i="2"/>
  <c r="EZ111" i="2"/>
  <c r="EH101" i="2"/>
  <c r="EJ101" i="2" s="1"/>
  <c r="ED101" i="2"/>
  <c r="EE102" i="2"/>
  <c r="EF102" i="2" s="1"/>
  <c r="N125" i="2"/>
  <c r="T124" i="2"/>
  <c r="U124" i="2"/>
  <c r="BB16" i="2"/>
  <c r="EX120" i="2" l="1"/>
  <c r="FB120" i="2"/>
  <c r="FB121" i="2" s="1"/>
  <c r="FC120" i="2"/>
  <c r="FC121" i="2" s="1"/>
  <c r="EY120" i="2"/>
  <c r="EY121" i="2" s="1"/>
  <c r="FD120" i="2"/>
  <c r="FD121" i="2" s="1"/>
  <c r="EZ120" i="2"/>
  <c r="EZ121" i="2" s="1"/>
  <c r="FE120" i="2"/>
  <c r="FA120" i="2"/>
  <c r="FA121" i="2" s="1"/>
  <c r="DU104" i="2"/>
  <c r="DV104" i="2" s="1"/>
  <c r="DW104" i="2" s="1"/>
  <c r="DX104" i="2" s="1"/>
  <c r="E106" i="2" s="1"/>
  <c r="BI106" i="2" s="1"/>
  <c r="BG106" i="2" s="1"/>
  <c r="BF107" i="2" s="1"/>
  <c r="EG102" i="2"/>
  <c r="EH102" i="2" s="1"/>
  <c r="N126" i="2"/>
  <c r="T125" i="2"/>
  <c r="U125" i="2"/>
  <c r="E121" i="2" l="1"/>
  <c r="D121" i="2"/>
  <c r="D124" i="2" s="1"/>
  <c r="C121" i="2"/>
  <c r="F121" i="2"/>
  <c r="H121" i="2"/>
  <c r="G121" i="2"/>
  <c r="E124" i="2"/>
  <c r="EX121" i="2"/>
  <c r="B121" i="2" s="1"/>
  <c r="B116" i="2" s="1"/>
  <c r="FG120" i="2"/>
  <c r="EJ102" i="2"/>
  <c r="N127" i="2"/>
  <c r="T126" i="2"/>
  <c r="U126" i="2"/>
  <c r="EZ129" i="2" l="1"/>
  <c r="D126" i="2"/>
  <c r="BH126" i="2" s="1"/>
  <c r="FA129" i="2"/>
  <c r="E126" i="2"/>
  <c r="BI126" i="2" s="1"/>
  <c r="G124" i="2"/>
  <c r="G116" i="2"/>
  <c r="FC116" i="2" s="1"/>
  <c r="FB126" i="2"/>
  <c r="F116" i="2"/>
  <c r="FB116" i="2" s="1"/>
  <c r="EZ126" i="2"/>
  <c r="D116" i="2"/>
  <c r="EX116" i="2"/>
  <c r="FD126" i="2"/>
  <c r="H116" i="2"/>
  <c r="FD116" i="2" s="1"/>
  <c r="EY126" i="2"/>
  <c r="C116" i="2"/>
  <c r="EY116" i="2" s="1"/>
  <c r="FA126" i="2"/>
  <c r="E116" i="2"/>
  <c r="F124" i="2"/>
  <c r="C124" i="2"/>
  <c r="BH121" i="2"/>
  <c r="BI121" i="2"/>
  <c r="H124" i="2"/>
  <c r="FC126" i="2"/>
  <c r="BI124" i="2"/>
  <c r="BH124" i="2"/>
  <c r="B124" i="2"/>
  <c r="B126" i="2" s="1"/>
  <c r="EX126" i="2"/>
  <c r="BB26" i="2"/>
  <c r="DU105" i="2"/>
  <c r="DV105" i="2" s="1"/>
  <c r="DW105" i="2" s="1"/>
  <c r="DX105" i="2" s="1"/>
  <c r="E107" i="2" s="1"/>
  <c r="BI107" i="2" s="1"/>
  <c r="BG107" i="2" s="1"/>
  <c r="BF108" i="2" s="1"/>
  <c r="BG108" i="2" s="1"/>
  <c r="BF109" i="2" s="1"/>
  <c r="BG109" i="2" s="1"/>
  <c r="BF110" i="2" s="1"/>
  <c r="BG110" i="2" s="1"/>
  <c r="BF111" i="2" s="1"/>
  <c r="BG111" i="2" s="1"/>
  <c r="BF112" i="2" s="1"/>
  <c r="BG112" i="2" s="1"/>
  <c r="BF113" i="2" s="1"/>
  <c r="BG113" i="2" s="1"/>
  <c r="BF114" i="2" s="1"/>
  <c r="BG114" i="2" s="1"/>
  <c r="BF115" i="2" s="1"/>
  <c r="BG115" i="2" s="1"/>
  <c r="BF116" i="2" s="1"/>
  <c r="N128" i="2"/>
  <c r="T127" i="2"/>
  <c r="U127" i="2"/>
  <c r="EY129" i="2" l="1"/>
  <c r="C126" i="2"/>
  <c r="FD129" i="2"/>
  <c r="H126" i="2"/>
  <c r="FB129" i="2"/>
  <c r="F126" i="2"/>
  <c r="FC129" i="2"/>
  <c r="G126" i="2"/>
  <c r="BI116" i="2"/>
  <c r="BG116" i="2" s="1"/>
  <c r="FA116" i="2"/>
  <c r="BB21" i="2"/>
  <c r="EZ116" i="2"/>
  <c r="BH116" i="2"/>
  <c r="EX129" i="2"/>
  <c r="BB29" i="2"/>
  <c r="N129" i="2"/>
  <c r="T128" i="2"/>
  <c r="U128" i="2"/>
  <c r="BF117" i="2" l="1"/>
  <c r="BG117" i="2" s="1"/>
  <c r="BF118" i="2" s="1"/>
  <c r="BG118" i="2" s="1"/>
  <c r="BF119" i="2" s="1"/>
  <c r="BG119" i="2" s="1"/>
  <c r="BF120" i="2" s="1"/>
  <c r="BB31" i="2"/>
  <c r="I125" i="2"/>
  <c r="N130" i="2"/>
  <c r="T129" i="2"/>
  <c r="U129" i="2"/>
  <c r="FE130" i="2" l="1"/>
  <c r="FF130" i="2" s="1"/>
  <c r="FG130" i="2" s="1"/>
  <c r="G120" i="2"/>
  <c r="FC125" i="2" s="1"/>
  <c r="E120" i="2"/>
  <c r="C120" i="2"/>
  <c r="EY125" i="2" s="1"/>
  <c r="F120" i="2"/>
  <c r="FB125" i="2" s="1"/>
  <c r="H120" i="2"/>
  <c r="FD125" i="2" s="1"/>
  <c r="B120" i="2"/>
  <c r="D120" i="2"/>
  <c r="J125" i="2"/>
  <c r="N131" i="2"/>
  <c r="T130" i="2"/>
  <c r="U130" i="2"/>
  <c r="BB78" i="2"/>
  <c r="EX125" i="2" l="1"/>
  <c r="BB25" i="2"/>
  <c r="FA125" i="2"/>
  <c r="BI120" i="2"/>
  <c r="BG120" i="2" s="1"/>
  <c r="EZ125" i="2"/>
  <c r="BH120" i="2"/>
  <c r="N132" i="2"/>
  <c r="T131" i="2"/>
  <c r="U131" i="2"/>
  <c r="BB81" i="2"/>
  <c r="BB96" i="2"/>
  <c r="BF121" i="2" l="1"/>
  <c r="BG121" i="2" s="1"/>
  <c r="BF122" i="2" s="1"/>
  <c r="BG122" i="2" s="1"/>
  <c r="BF123" i="2" s="1"/>
  <c r="BG123" i="2" s="1"/>
  <c r="BF124" i="2" s="1"/>
  <c r="BG124" i="2" s="1"/>
  <c r="BF125" i="2" s="1"/>
  <c r="N133" i="2"/>
  <c r="T132" i="2"/>
  <c r="U132" i="2"/>
  <c r="BB91" i="2"/>
  <c r="BB82" i="2"/>
  <c r="N134" i="2" l="1"/>
  <c r="T133" i="2"/>
  <c r="U133" i="2"/>
  <c r="N135" i="2" l="1"/>
  <c r="T134" i="2"/>
  <c r="U134" i="2"/>
  <c r="N136" i="2" l="1"/>
  <c r="T135" i="2"/>
  <c r="U135" i="2"/>
  <c r="BB64" i="2"/>
  <c r="N137" i="2" l="1"/>
  <c r="T136" i="2"/>
  <c r="U136" i="2"/>
  <c r="N138" i="2" l="1"/>
  <c r="T137" i="2"/>
  <c r="U137" i="2"/>
  <c r="DA24" i="2"/>
  <c r="DA22" i="2"/>
  <c r="DA27" i="2"/>
  <c r="DA23" i="2"/>
  <c r="DA25" i="2"/>
  <c r="DA26" i="2"/>
  <c r="N139" i="2" l="1"/>
  <c r="T138" i="2"/>
  <c r="U138" i="2"/>
  <c r="N140" i="2" l="1"/>
  <c r="T139" i="2"/>
  <c r="U139" i="2"/>
  <c r="BB68" i="2"/>
  <c r="DA21" i="2"/>
  <c r="N141" i="2" l="1"/>
  <c r="T140" i="2"/>
  <c r="U140" i="2"/>
  <c r="N142" i="2" l="1"/>
  <c r="T141" i="2"/>
  <c r="U141" i="2"/>
  <c r="N143" i="2" l="1"/>
  <c r="T142" i="2"/>
  <c r="U142" i="2"/>
  <c r="N144" i="2" l="1"/>
  <c r="T143" i="2"/>
  <c r="U143" i="2"/>
  <c r="N145" i="2" l="1"/>
  <c r="T144" i="2"/>
  <c r="U144" i="2"/>
  <c r="N146" i="2" l="1"/>
  <c r="T145" i="2"/>
  <c r="U145" i="2"/>
  <c r="N147" i="2" l="1"/>
  <c r="T146" i="2"/>
  <c r="U146" i="2"/>
  <c r="N148" i="2" l="1"/>
  <c r="T147" i="2"/>
  <c r="U147" i="2"/>
  <c r="N149" i="2" l="1"/>
  <c r="T148" i="2"/>
  <c r="U148" i="2"/>
  <c r="N150" i="2" l="1"/>
  <c r="T149" i="2"/>
  <c r="U149" i="2"/>
  <c r="N151" i="2" l="1"/>
  <c r="T150" i="2"/>
  <c r="U150" i="2"/>
  <c r="N152" i="2" l="1"/>
  <c r="T151" i="2"/>
  <c r="U151" i="2"/>
  <c r="N153" i="2" l="1"/>
  <c r="T152" i="2"/>
  <c r="U152" i="2"/>
  <c r="N154" i="2" l="1"/>
  <c r="T153" i="2"/>
  <c r="U153" i="2"/>
  <c r="N155" i="2" l="1"/>
  <c r="T154" i="2"/>
  <c r="U154" i="2"/>
  <c r="N156" i="2" l="1"/>
  <c r="T155" i="2"/>
  <c r="U155" i="2"/>
  <c r="N157" i="2" l="1"/>
  <c r="T156" i="2"/>
  <c r="U156" i="2"/>
  <c r="N158" i="2" l="1"/>
  <c r="T157" i="2"/>
  <c r="U157" i="2"/>
  <c r="N159" i="2" l="1"/>
  <c r="T158" i="2"/>
  <c r="U158" i="2"/>
  <c r="N160" i="2" l="1"/>
  <c r="T159" i="2"/>
  <c r="U159" i="2"/>
  <c r="N161" i="2" l="1"/>
  <c r="T160" i="2"/>
  <c r="U160" i="2"/>
  <c r="N162" i="2" l="1"/>
  <c r="T161" i="2"/>
  <c r="U161" i="2"/>
  <c r="N163" i="2" l="1"/>
  <c r="T162" i="2"/>
  <c r="U162" i="2"/>
  <c r="N164" i="2" l="1"/>
  <c r="T163" i="2"/>
  <c r="U163" i="2"/>
  <c r="N165" i="2" l="1"/>
  <c r="T164" i="2"/>
  <c r="U164" i="2"/>
  <c r="N166" i="2" l="1"/>
  <c r="T165" i="2"/>
  <c r="U165" i="2"/>
  <c r="N167" i="2" l="1"/>
  <c r="T166" i="2"/>
  <c r="U166" i="2"/>
  <c r="N168" i="2" l="1"/>
  <c r="T167" i="2"/>
  <c r="U167" i="2"/>
  <c r="N169" i="2" l="1"/>
  <c r="T168" i="2"/>
  <c r="U168" i="2"/>
  <c r="N170" i="2" l="1"/>
  <c r="T169" i="2"/>
  <c r="U169" i="2"/>
  <c r="N171" i="2" l="1"/>
  <c r="T170" i="2"/>
  <c r="U170" i="2"/>
  <c r="N172" i="2" l="1"/>
  <c r="T171" i="2"/>
  <c r="U171" i="2"/>
  <c r="N173" i="2" l="1"/>
  <c r="T172" i="2"/>
  <c r="U172" i="2"/>
  <c r="N174" i="2" l="1"/>
  <c r="T173" i="2"/>
  <c r="U173" i="2"/>
  <c r="N175" i="2" l="1"/>
  <c r="T174" i="2"/>
  <c r="U174" i="2"/>
  <c r="N176" i="2" l="1"/>
  <c r="T175" i="2"/>
  <c r="U175" i="2"/>
  <c r="N177" i="2" l="1"/>
  <c r="T176" i="2"/>
  <c r="U176" i="2"/>
  <c r="N178" i="2" l="1"/>
  <c r="T177" i="2"/>
  <c r="U177" i="2"/>
  <c r="N179" i="2" l="1"/>
  <c r="T178" i="2"/>
  <c r="U178" i="2"/>
  <c r="N180" i="2" l="1"/>
  <c r="T179" i="2"/>
  <c r="U179" i="2"/>
  <c r="N181" i="2" l="1"/>
  <c r="T180" i="2"/>
  <c r="U180" i="2"/>
  <c r="N182" i="2" l="1"/>
  <c r="T181" i="2"/>
  <c r="U181" i="2"/>
  <c r="N183" i="2" l="1"/>
  <c r="T182" i="2"/>
  <c r="U182" i="2"/>
  <c r="N184" i="2" l="1"/>
  <c r="T183" i="2"/>
  <c r="U183" i="2"/>
  <c r="N185" i="2" l="1"/>
  <c r="T184" i="2"/>
  <c r="U184" i="2"/>
  <c r="N186" i="2" l="1"/>
  <c r="T185" i="2"/>
  <c r="U185" i="2"/>
  <c r="N187" i="2" l="1"/>
  <c r="T186" i="2"/>
  <c r="U186" i="2"/>
  <c r="N188" i="2" l="1"/>
  <c r="T187" i="2"/>
  <c r="U187" i="2"/>
  <c r="N189" i="2" l="1"/>
  <c r="T188" i="2"/>
  <c r="U188" i="2"/>
  <c r="N190" i="2" l="1"/>
  <c r="T189" i="2"/>
  <c r="U189" i="2"/>
  <c r="N191" i="2" l="1"/>
  <c r="T190" i="2"/>
  <c r="U190" i="2"/>
  <c r="N192" i="2" l="1"/>
  <c r="T191" i="2"/>
  <c r="U191" i="2"/>
  <c r="N193" i="2" l="1"/>
  <c r="T192" i="2"/>
  <c r="U192" i="2"/>
  <c r="N194" i="2" l="1"/>
  <c r="T193" i="2"/>
  <c r="U193" i="2"/>
  <c r="N195" i="2" l="1"/>
  <c r="T194" i="2"/>
  <c r="U194" i="2"/>
  <c r="N196" i="2" l="1"/>
  <c r="T195" i="2"/>
  <c r="U195" i="2"/>
  <c r="N197" i="2" l="1"/>
  <c r="T196" i="2"/>
  <c r="U196" i="2"/>
  <c r="N198" i="2" l="1"/>
  <c r="T197" i="2"/>
  <c r="U197" i="2"/>
  <c r="N199" i="2" l="1"/>
  <c r="T198" i="2"/>
  <c r="U198" i="2"/>
  <c r="N200" i="2" l="1"/>
  <c r="T199" i="2"/>
  <c r="U199" i="2"/>
  <c r="N201" i="2" l="1"/>
  <c r="T200" i="2"/>
  <c r="U200" i="2"/>
  <c r="N202" i="2" l="1"/>
  <c r="T201" i="2"/>
  <c r="U201" i="2"/>
  <c r="N203" i="2" l="1"/>
  <c r="T202" i="2"/>
  <c r="U202" i="2"/>
  <c r="N204" i="2" l="1"/>
  <c r="T203" i="2"/>
  <c r="U203" i="2"/>
  <c r="N205" i="2" l="1"/>
  <c r="T204" i="2"/>
  <c r="U204" i="2"/>
  <c r="N206" i="2" l="1"/>
  <c r="T205" i="2"/>
  <c r="U205" i="2"/>
  <c r="N207" i="2" l="1"/>
  <c r="T206" i="2"/>
  <c r="U206" i="2"/>
  <c r="N208" i="2" l="1"/>
  <c r="T207" i="2"/>
  <c r="U207" i="2"/>
  <c r="N209" i="2" l="1"/>
  <c r="T208" i="2"/>
  <c r="U208" i="2"/>
  <c r="N210" i="2" l="1"/>
  <c r="T209" i="2"/>
  <c r="U209" i="2"/>
  <c r="N211" i="2" l="1"/>
  <c r="T210" i="2"/>
  <c r="U210" i="2"/>
  <c r="N212" i="2" l="1"/>
  <c r="T211" i="2"/>
  <c r="U211" i="2"/>
  <c r="N213" i="2" l="1"/>
  <c r="T212" i="2"/>
  <c r="U212" i="2"/>
  <c r="N214" i="2" l="1"/>
  <c r="T213" i="2"/>
  <c r="U213" i="2"/>
  <c r="N215" i="2" l="1"/>
  <c r="T214" i="2"/>
  <c r="U214" i="2"/>
  <c r="N216" i="2" l="1"/>
  <c r="T215" i="2"/>
  <c r="U215" i="2"/>
  <c r="N217" i="2" l="1"/>
  <c r="T216" i="2"/>
  <c r="U216" i="2"/>
  <c r="N218" i="2" l="1"/>
  <c r="T217" i="2"/>
  <c r="U217" i="2"/>
  <c r="N219" i="2" l="1"/>
  <c r="T218" i="2"/>
  <c r="U218" i="2"/>
  <c r="N220" i="2" l="1"/>
  <c r="T219" i="2"/>
  <c r="U219" i="2"/>
  <c r="N221" i="2" l="1"/>
  <c r="T220" i="2"/>
  <c r="U220" i="2"/>
  <c r="N222" i="2" l="1"/>
  <c r="T221" i="2"/>
  <c r="U221" i="2"/>
  <c r="N223" i="2" l="1"/>
  <c r="T222" i="2"/>
  <c r="U222" i="2"/>
  <c r="N224" i="2" l="1"/>
  <c r="T223" i="2"/>
  <c r="U223" i="2"/>
  <c r="N225" i="2" l="1"/>
  <c r="T224" i="2"/>
  <c r="U224" i="2"/>
  <c r="N226" i="2" l="1"/>
  <c r="T225" i="2"/>
  <c r="U225" i="2"/>
  <c r="N227" i="2" l="1"/>
  <c r="T226" i="2"/>
  <c r="U226" i="2"/>
  <c r="N228" i="2" l="1"/>
  <c r="T227" i="2"/>
  <c r="U227" i="2"/>
  <c r="N229" i="2" l="1"/>
  <c r="T228" i="2"/>
  <c r="U228" i="2"/>
  <c r="N230" i="2" l="1"/>
  <c r="T229" i="2"/>
  <c r="U229" i="2"/>
  <c r="N231" i="2" l="1"/>
  <c r="T230" i="2"/>
  <c r="U230" i="2"/>
  <c r="N232" i="2" l="1"/>
  <c r="T231" i="2"/>
  <c r="U231" i="2"/>
  <c r="N233" i="2" l="1"/>
  <c r="T232" i="2"/>
  <c r="U232" i="2"/>
  <c r="N234" i="2" l="1"/>
  <c r="T233" i="2"/>
  <c r="U233" i="2"/>
  <c r="N235" i="2" l="1"/>
  <c r="T234" i="2"/>
  <c r="U234" i="2"/>
  <c r="N236" i="2" l="1"/>
  <c r="T235" i="2"/>
  <c r="U235" i="2"/>
  <c r="N237" i="2" l="1"/>
  <c r="T236" i="2"/>
  <c r="U236" i="2"/>
  <c r="N238" i="2" l="1"/>
  <c r="T237" i="2"/>
  <c r="U237" i="2"/>
  <c r="N239" i="2" l="1"/>
  <c r="T238" i="2"/>
  <c r="U238" i="2"/>
  <c r="N240" i="2" l="1"/>
  <c r="T239" i="2"/>
  <c r="U239" i="2"/>
  <c r="N241" i="2" l="1"/>
  <c r="T240" i="2"/>
  <c r="U240" i="2"/>
  <c r="N242" i="2" l="1"/>
  <c r="T241" i="2"/>
  <c r="U241" i="2"/>
  <c r="N243" i="2" l="1"/>
  <c r="T242" i="2"/>
  <c r="U242" i="2"/>
  <c r="N244" i="2" l="1"/>
  <c r="T243" i="2"/>
  <c r="U243" i="2"/>
  <c r="N245" i="2" l="1"/>
  <c r="T244" i="2"/>
  <c r="U244" i="2"/>
  <c r="N246" i="2" l="1"/>
  <c r="T245" i="2"/>
  <c r="U245" i="2"/>
  <c r="N247" i="2" l="1"/>
  <c r="T246" i="2"/>
  <c r="U246" i="2"/>
  <c r="N248" i="2" l="1"/>
  <c r="T247" i="2"/>
  <c r="U247" i="2"/>
  <c r="N249" i="2" l="1"/>
  <c r="T248" i="2"/>
  <c r="U248" i="2"/>
  <c r="N250" i="2" l="1"/>
  <c r="T249" i="2"/>
  <c r="U249" i="2"/>
  <c r="N251" i="2" l="1"/>
  <c r="T250" i="2"/>
  <c r="U250" i="2"/>
  <c r="N252" i="2" l="1"/>
  <c r="T251" i="2"/>
  <c r="U251" i="2"/>
  <c r="N253" i="2" l="1"/>
  <c r="T252" i="2"/>
  <c r="U252" i="2"/>
  <c r="N254" i="2" l="1"/>
  <c r="T253" i="2"/>
  <c r="U253" i="2"/>
  <c r="N255" i="2" l="1"/>
  <c r="T254" i="2"/>
  <c r="U254" i="2"/>
  <c r="N256" i="2" l="1"/>
  <c r="T255" i="2"/>
  <c r="U255" i="2"/>
  <c r="N257" i="2" l="1"/>
  <c r="T256" i="2"/>
  <c r="U256" i="2"/>
  <c r="N258" i="2" l="1"/>
  <c r="T257" i="2"/>
  <c r="U257" i="2"/>
  <c r="N259" i="2" l="1"/>
  <c r="T258" i="2"/>
  <c r="U258" i="2"/>
  <c r="N260" i="2" l="1"/>
  <c r="T259" i="2"/>
  <c r="U259" i="2"/>
  <c r="N261" i="2" l="1"/>
  <c r="T260" i="2"/>
  <c r="U260" i="2"/>
  <c r="N262" i="2" l="1"/>
  <c r="T261" i="2"/>
  <c r="U261" i="2"/>
  <c r="N263" i="2" l="1"/>
  <c r="T262" i="2"/>
  <c r="U262" i="2"/>
  <c r="N264" i="2" l="1"/>
  <c r="T263" i="2"/>
  <c r="U263" i="2"/>
  <c r="N265" i="2" l="1"/>
  <c r="T264" i="2"/>
  <c r="U264" i="2"/>
  <c r="N266" i="2" l="1"/>
  <c r="T265" i="2"/>
  <c r="U265" i="2"/>
  <c r="N267" i="2" l="1"/>
  <c r="T266" i="2"/>
  <c r="U266" i="2"/>
  <c r="N268" i="2" l="1"/>
  <c r="T267" i="2"/>
  <c r="U267" i="2"/>
  <c r="N269" i="2" l="1"/>
  <c r="T268" i="2"/>
  <c r="U268" i="2"/>
  <c r="N270" i="2" l="1"/>
  <c r="T269" i="2"/>
  <c r="U269" i="2"/>
  <c r="N271" i="2" l="1"/>
  <c r="T270" i="2"/>
  <c r="U270" i="2"/>
  <c r="N272" i="2" l="1"/>
  <c r="T271" i="2"/>
  <c r="U271" i="2"/>
  <c r="N273" i="2" l="1"/>
  <c r="T272" i="2"/>
  <c r="U272" i="2"/>
  <c r="N274" i="2" l="1"/>
  <c r="T273" i="2"/>
  <c r="U273" i="2"/>
  <c r="T274" i="2" l="1"/>
  <c r="U274" i="2"/>
  <c r="N275" i="2"/>
  <c r="N276" i="2" l="1"/>
  <c r="T275" i="2"/>
  <c r="U275" i="2"/>
  <c r="N277" i="2" l="1"/>
  <c r="T276" i="2"/>
  <c r="U276" i="2"/>
  <c r="N278" i="2" l="1"/>
  <c r="T277" i="2"/>
  <c r="U277" i="2"/>
  <c r="N279" i="2" l="1"/>
  <c r="T278" i="2"/>
  <c r="U278" i="2"/>
  <c r="N280" i="2" l="1"/>
  <c r="T279" i="2"/>
  <c r="U279" i="2"/>
  <c r="N281" i="2" l="1"/>
  <c r="T280" i="2"/>
  <c r="U280" i="2"/>
  <c r="N282" i="2" l="1"/>
  <c r="T281" i="2"/>
  <c r="U281" i="2"/>
  <c r="N283" i="2" l="1"/>
  <c r="T282" i="2"/>
  <c r="U282" i="2"/>
  <c r="N284" i="2" l="1"/>
  <c r="T283" i="2"/>
  <c r="U283" i="2"/>
  <c r="N285" i="2" l="1"/>
  <c r="T284" i="2"/>
  <c r="U284" i="2"/>
  <c r="N286" i="2" l="1"/>
  <c r="T285" i="2"/>
  <c r="U285" i="2"/>
  <c r="N287" i="2" l="1"/>
  <c r="T286" i="2"/>
  <c r="U286" i="2"/>
  <c r="N288" i="2" l="1"/>
  <c r="T287" i="2"/>
  <c r="U287" i="2"/>
  <c r="N289" i="2" l="1"/>
  <c r="T288" i="2"/>
  <c r="U288" i="2"/>
  <c r="N290" i="2" l="1"/>
  <c r="T289" i="2"/>
  <c r="U289" i="2"/>
  <c r="N291" i="2" l="1"/>
  <c r="T290" i="2"/>
  <c r="U290" i="2"/>
  <c r="N292" i="2" l="1"/>
  <c r="T291" i="2"/>
  <c r="U291" i="2"/>
  <c r="N293" i="2" l="1"/>
  <c r="T292" i="2"/>
  <c r="U292" i="2"/>
  <c r="N294" i="2" l="1"/>
  <c r="T293" i="2"/>
  <c r="U293" i="2"/>
  <c r="N295" i="2" l="1"/>
  <c r="T294" i="2"/>
  <c r="U294" i="2"/>
  <c r="N296" i="2" l="1"/>
  <c r="T295" i="2"/>
  <c r="U295" i="2"/>
  <c r="N297" i="2" l="1"/>
  <c r="T296" i="2"/>
  <c r="U296" i="2"/>
  <c r="N298" i="2" l="1"/>
  <c r="T297" i="2"/>
  <c r="U297" i="2"/>
  <c r="N299" i="2" l="1"/>
  <c r="T298" i="2"/>
  <c r="U298" i="2"/>
  <c r="N300" i="2" l="1"/>
  <c r="T299" i="2"/>
  <c r="U299" i="2"/>
  <c r="N301" i="2" l="1"/>
  <c r="T300" i="2"/>
  <c r="U300" i="2"/>
  <c r="N302" i="2" l="1"/>
  <c r="T301" i="2"/>
  <c r="U301" i="2"/>
  <c r="N303" i="2" l="1"/>
  <c r="T302" i="2"/>
  <c r="U302" i="2"/>
  <c r="N304" i="2" l="1"/>
  <c r="T303" i="2"/>
  <c r="U303" i="2"/>
  <c r="N305" i="2" l="1"/>
  <c r="T304" i="2"/>
  <c r="U304" i="2"/>
  <c r="N306" i="2" l="1"/>
  <c r="T305" i="2"/>
  <c r="U305" i="2"/>
  <c r="N307" i="2" l="1"/>
  <c r="T306" i="2"/>
  <c r="U306" i="2"/>
  <c r="N308" i="2" l="1"/>
  <c r="T307" i="2"/>
  <c r="U307" i="2"/>
  <c r="N309" i="2" l="1"/>
  <c r="T308" i="2"/>
  <c r="U308" i="2"/>
  <c r="N310" i="2" l="1"/>
  <c r="T309" i="2"/>
  <c r="U309" i="2"/>
  <c r="N311" i="2" l="1"/>
  <c r="T310" i="2"/>
  <c r="U310" i="2"/>
  <c r="N312" i="2" l="1"/>
  <c r="T311" i="2"/>
  <c r="U311" i="2"/>
  <c r="N313" i="2" l="1"/>
  <c r="T312" i="2"/>
  <c r="U312" i="2"/>
  <c r="N314" i="2" l="1"/>
  <c r="T313" i="2"/>
  <c r="U313" i="2"/>
  <c r="N315" i="2" l="1"/>
  <c r="T314" i="2"/>
  <c r="U314" i="2"/>
  <c r="N316" i="2" l="1"/>
  <c r="T315" i="2"/>
  <c r="U315" i="2"/>
  <c r="N317" i="2" l="1"/>
  <c r="T316" i="2"/>
  <c r="U316" i="2"/>
  <c r="N318" i="2" l="1"/>
  <c r="T317" i="2"/>
  <c r="U317" i="2"/>
  <c r="N319" i="2" l="1"/>
  <c r="T318" i="2"/>
  <c r="U318" i="2"/>
  <c r="N320" i="2" l="1"/>
  <c r="T319" i="2"/>
  <c r="U319" i="2"/>
  <c r="N321" i="2" l="1"/>
  <c r="T320" i="2"/>
  <c r="U320" i="2"/>
  <c r="N322" i="2" l="1"/>
  <c r="T321" i="2"/>
  <c r="U321" i="2"/>
  <c r="N323" i="2" l="1"/>
  <c r="T322" i="2"/>
  <c r="U322" i="2"/>
  <c r="N324" i="2" l="1"/>
  <c r="T323" i="2"/>
  <c r="U323" i="2"/>
  <c r="N325" i="2" l="1"/>
  <c r="T324" i="2"/>
  <c r="U324" i="2"/>
  <c r="N326" i="2" l="1"/>
  <c r="T325" i="2"/>
  <c r="U325" i="2"/>
  <c r="N327" i="2" l="1"/>
  <c r="T326" i="2"/>
  <c r="U326" i="2"/>
  <c r="N328" i="2" l="1"/>
  <c r="T327" i="2"/>
  <c r="U327" i="2"/>
  <c r="N329" i="2" l="1"/>
  <c r="T328" i="2"/>
  <c r="U328" i="2"/>
  <c r="N330" i="2" l="1"/>
  <c r="T329" i="2"/>
  <c r="U329" i="2"/>
  <c r="N331" i="2" l="1"/>
  <c r="T330" i="2"/>
  <c r="U330" i="2"/>
  <c r="N332" i="2" l="1"/>
  <c r="T331" i="2"/>
  <c r="U331" i="2"/>
  <c r="N333" i="2" l="1"/>
  <c r="T332" i="2"/>
  <c r="U332" i="2"/>
  <c r="N334" i="2" l="1"/>
  <c r="T333" i="2"/>
  <c r="U333" i="2"/>
  <c r="N335" i="2" l="1"/>
  <c r="T334" i="2"/>
  <c r="U334" i="2"/>
  <c r="N336" i="2" l="1"/>
  <c r="T335" i="2"/>
  <c r="U335" i="2"/>
  <c r="N337" i="2" l="1"/>
  <c r="T336" i="2"/>
  <c r="U336" i="2"/>
  <c r="N338" i="2" l="1"/>
  <c r="T337" i="2"/>
  <c r="U337" i="2"/>
  <c r="N339" i="2" l="1"/>
  <c r="T338" i="2"/>
  <c r="U338" i="2"/>
  <c r="N340" i="2" l="1"/>
  <c r="T339" i="2"/>
  <c r="U339" i="2"/>
  <c r="N341" i="2" l="1"/>
  <c r="T340" i="2"/>
  <c r="U340" i="2"/>
  <c r="N342" i="2" l="1"/>
  <c r="T341" i="2"/>
  <c r="U341" i="2"/>
  <c r="N343" i="2" l="1"/>
  <c r="T342" i="2"/>
  <c r="U342" i="2"/>
  <c r="N344" i="2" l="1"/>
  <c r="T343" i="2"/>
  <c r="U343" i="2"/>
  <c r="N345" i="2" l="1"/>
  <c r="T344" i="2"/>
  <c r="U344" i="2"/>
  <c r="N346" i="2" l="1"/>
  <c r="T345" i="2"/>
  <c r="U345" i="2"/>
  <c r="N347" i="2" l="1"/>
  <c r="T346" i="2"/>
  <c r="U346" i="2"/>
  <c r="N348" i="2" l="1"/>
  <c r="T347" i="2"/>
  <c r="U347" i="2"/>
  <c r="N349" i="2" l="1"/>
  <c r="T348" i="2"/>
  <c r="U348" i="2"/>
  <c r="N350" i="2" l="1"/>
  <c r="T349" i="2"/>
  <c r="U349" i="2"/>
  <c r="N351" i="2" l="1"/>
  <c r="T350" i="2"/>
  <c r="U350" i="2"/>
  <c r="N352" i="2" l="1"/>
  <c r="T351" i="2"/>
  <c r="U351" i="2"/>
  <c r="N353" i="2" l="1"/>
  <c r="T352" i="2"/>
  <c r="U352" i="2"/>
  <c r="N354" i="2" l="1"/>
  <c r="T353" i="2"/>
  <c r="U353" i="2"/>
  <c r="N355" i="2" l="1"/>
  <c r="T354" i="2"/>
  <c r="U354" i="2"/>
  <c r="N356" i="2" l="1"/>
  <c r="T355" i="2"/>
  <c r="U355" i="2"/>
  <c r="N357" i="2" l="1"/>
  <c r="T356" i="2"/>
  <c r="U356" i="2"/>
  <c r="N358" i="2" l="1"/>
  <c r="T357" i="2"/>
  <c r="U357" i="2"/>
  <c r="N359" i="2" l="1"/>
  <c r="T358" i="2"/>
  <c r="U358" i="2"/>
  <c r="N360" i="2" l="1"/>
  <c r="T359" i="2"/>
  <c r="U359" i="2"/>
  <c r="N361" i="2" l="1"/>
  <c r="T360" i="2"/>
  <c r="U360" i="2"/>
  <c r="N362" i="2" l="1"/>
  <c r="T361" i="2"/>
  <c r="U361" i="2"/>
  <c r="N363" i="2" l="1"/>
  <c r="T362" i="2"/>
  <c r="U362" i="2"/>
  <c r="N364" i="2" l="1"/>
  <c r="T363" i="2"/>
  <c r="U363" i="2"/>
  <c r="N365" i="2" l="1"/>
  <c r="T364" i="2"/>
  <c r="U364" i="2"/>
  <c r="N366" i="2" l="1"/>
  <c r="T365" i="2"/>
  <c r="U365" i="2"/>
  <c r="N367" i="2" l="1"/>
  <c r="T366" i="2"/>
  <c r="U366" i="2"/>
  <c r="N368" i="2" l="1"/>
  <c r="T367" i="2"/>
  <c r="U367" i="2"/>
  <c r="N369" i="2" l="1"/>
  <c r="T368" i="2"/>
  <c r="U368" i="2"/>
  <c r="N370" i="2" l="1"/>
  <c r="T369" i="2"/>
  <c r="U369" i="2"/>
  <c r="N371" i="2" l="1"/>
  <c r="T370" i="2"/>
  <c r="U370" i="2"/>
  <c r="N372" i="2" l="1"/>
  <c r="T371" i="2"/>
  <c r="U371" i="2"/>
  <c r="N373" i="2" l="1"/>
  <c r="T372" i="2"/>
  <c r="U372" i="2"/>
  <c r="N374" i="2" l="1"/>
  <c r="T373" i="2"/>
  <c r="U373" i="2"/>
  <c r="N375" i="2" l="1"/>
  <c r="T374" i="2"/>
  <c r="U374" i="2"/>
  <c r="N376" i="2" l="1"/>
  <c r="T375" i="2"/>
  <c r="U375" i="2"/>
  <c r="N377" i="2" l="1"/>
  <c r="T376" i="2"/>
  <c r="U376" i="2"/>
  <c r="N378" i="2" l="1"/>
  <c r="T377" i="2"/>
  <c r="U377" i="2"/>
  <c r="N379" i="2" l="1"/>
  <c r="T378" i="2"/>
  <c r="U378" i="2"/>
  <c r="N380" i="2" l="1"/>
  <c r="T379" i="2"/>
  <c r="U379" i="2"/>
  <c r="N381" i="2" l="1"/>
  <c r="T380" i="2"/>
  <c r="U380" i="2"/>
  <c r="N382" i="2" l="1"/>
  <c r="T381" i="2"/>
  <c r="U381" i="2"/>
  <c r="N383" i="2" l="1"/>
  <c r="T382" i="2"/>
  <c r="U382" i="2"/>
  <c r="N384" i="2" l="1"/>
  <c r="T383" i="2"/>
  <c r="U383" i="2"/>
  <c r="N385" i="2" l="1"/>
  <c r="T384" i="2"/>
  <c r="U384" i="2"/>
  <c r="N386" i="2" l="1"/>
  <c r="T385" i="2"/>
  <c r="U385" i="2"/>
  <c r="N387" i="2" l="1"/>
  <c r="T386" i="2"/>
  <c r="U386" i="2"/>
  <c r="N388" i="2" l="1"/>
  <c r="T387" i="2"/>
  <c r="U387" i="2"/>
  <c r="N389" i="2" l="1"/>
  <c r="T388" i="2"/>
  <c r="U388" i="2"/>
  <c r="N390" i="2" l="1"/>
  <c r="T389" i="2"/>
  <c r="U389" i="2"/>
  <c r="N391" i="2" l="1"/>
  <c r="T390" i="2"/>
  <c r="U390" i="2"/>
  <c r="N392" i="2" l="1"/>
  <c r="T391" i="2"/>
  <c r="U391" i="2"/>
  <c r="N393" i="2" l="1"/>
  <c r="T392" i="2"/>
  <c r="U392" i="2"/>
  <c r="N394" i="2" l="1"/>
  <c r="T393" i="2"/>
  <c r="U393" i="2"/>
  <c r="N395" i="2" l="1"/>
  <c r="T394" i="2"/>
  <c r="U394" i="2"/>
  <c r="N396" i="2" l="1"/>
  <c r="T395" i="2"/>
  <c r="U395" i="2"/>
  <c r="N397" i="2" l="1"/>
  <c r="T396" i="2"/>
  <c r="U396" i="2"/>
  <c r="N398" i="2" l="1"/>
  <c r="T397" i="2"/>
  <c r="U397" i="2"/>
  <c r="N399" i="2" l="1"/>
  <c r="T398" i="2"/>
  <c r="U398" i="2"/>
  <c r="N400" i="2" l="1"/>
  <c r="T399" i="2"/>
  <c r="U399" i="2"/>
  <c r="N401" i="2" l="1"/>
  <c r="T400" i="2"/>
  <c r="U400" i="2"/>
  <c r="N402" i="2" l="1"/>
  <c r="T401" i="2"/>
  <c r="U401" i="2"/>
  <c r="N403" i="2" l="1"/>
  <c r="T402" i="2"/>
  <c r="U402" i="2"/>
  <c r="N404" i="2" l="1"/>
  <c r="T403" i="2"/>
  <c r="U403" i="2"/>
  <c r="N405" i="2" l="1"/>
  <c r="T404" i="2"/>
  <c r="U404" i="2"/>
  <c r="N406" i="2" l="1"/>
  <c r="T405" i="2"/>
  <c r="U405" i="2"/>
  <c r="N407" i="2" l="1"/>
  <c r="T406" i="2"/>
  <c r="U406" i="2"/>
  <c r="N408" i="2" l="1"/>
  <c r="T407" i="2"/>
  <c r="U407" i="2"/>
  <c r="N409" i="2" l="1"/>
  <c r="T408" i="2"/>
  <c r="U408" i="2"/>
  <c r="N410" i="2" l="1"/>
  <c r="T409" i="2"/>
  <c r="U409" i="2"/>
  <c r="N411" i="2" l="1"/>
  <c r="T410" i="2"/>
  <c r="U410" i="2"/>
  <c r="N412" i="2" l="1"/>
  <c r="T411" i="2"/>
  <c r="U411" i="2"/>
  <c r="N413" i="2" l="1"/>
  <c r="T412" i="2"/>
  <c r="U412" i="2"/>
  <c r="N414" i="2" l="1"/>
  <c r="T413" i="2"/>
  <c r="U413" i="2"/>
  <c r="N415" i="2" l="1"/>
  <c r="T414" i="2"/>
  <c r="U414" i="2"/>
  <c r="N416" i="2" l="1"/>
  <c r="T415" i="2"/>
  <c r="U415" i="2"/>
  <c r="N417" i="2" l="1"/>
  <c r="T416" i="2"/>
  <c r="U416" i="2"/>
  <c r="N418" i="2" l="1"/>
  <c r="T417" i="2"/>
  <c r="U417" i="2"/>
  <c r="N419" i="2" l="1"/>
  <c r="T418" i="2"/>
  <c r="U418" i="2"/>
  <c r="N420" i="2" l="1"/>
  <c r="T419" i="2"/>
  <c r="U419" i="2"/>
  <c r="N421" i="2" l="1"/>
  <c r="T420" i="2"/>
  <c r="U420" i="2"/>
  <c r="N422" i="2" l="1"/>
  <c r="T421" i="2"/>
  <c r="U421" i="2"/>
  <c r="N423" i="2" l="1"/>
  <c r="T422" i="2"/>
  <c r="U422" i="2"/>
  <c r="N424" i="2" l="1"/>
  <c r="T423" i="2"/>
  <c r="U423" i="2"/>
  <c r="N425" i="2" l="1"/>
  <c r="T424" i="2"/>
  <c r="U424" i="2"/>
  <c r="N426" i="2" l="1"/>
  <c r="T425" i="2"/>
  <c r="U425" i="2"/>
  <c r="N427" i="2" l="1"/>
  <c r="T426" i="2"/>
  <c r="U426" i="2"/>
  <c r="N428" i="2" l="1"/>
  <c r="T427" i="2"/>
  <c r="U427" i="2"/>
  <c r="N429" i="2" l="1"/>
  <c r="T428" i="2"/>
  <c r="U428" i="2"/>
  <c r="N430" i="2" l="1"/>
  <c r="T429" i="2"/>
  <c r="U429" i="2"/>
  <c r="N431" i="2" l="1"/>
  <c r="T430" i="2"/>
  <c r="U430" i="2"/>
  <c r="N432" i="2" l="1"/>
  <c r="T431" i="2"/>
  <c r="U431" i="2"/>
  <c r="N433" i="2" l="1"/>
  <c r="T432" i="2"/>
  <c r="U432" i="2"/>
  <c r="N434" i="2" l="1"/>
  <c r="T433" i="2"/>
  <c r="U433" i="2"/>
  <c r="N435" i="2" l="1"/>
  <c r="T434" i="2"/>
  <c r="U434" i="2"/>
  <c r="N436" i="2" l="1"/>
  <c r="T435" i="2"/>
  <c r="U435" i="2"/>
  <c r="N437" i="2" l="1"/>
  <c r="T436" i="2"/>
  <c r="U436" i="2"/>
  <c r="N438" i="2" l="1"/>
  <c r="T437" i="2"/>
  <c r="U437" i="2"/>
  <c r="N439" i="2" l="1"/>
  <c r="T438" i="2"/>
  <c r="U438" i="2"/>
  <c r="N440" i="2" l="1"/>
  <c r="T439" i="2"/>
  <c r="U439" i="2"/>
  <c r="N441" i="2" l="1"/>
  <c r="T440" i="2"/>
  <c r="U440" i="2"/>
  <c r="N442" i="2" l="1"/>
  <c r="T441" i="2"/>
  <c r="U441" i="2"/>
  <c r="N443" i="2" l="1"/>
  <c r="T442" i="2"/>
  <c r="U442" i="2"/>
  <c r="N444" i="2" l="1"/>
  <c r="T443" i="2"/>
  <c r="U443" i="2"/>
  <c r="N445" i="2" l="1"/>
  <c r="T444" i="2"/>
  <c r="U444" i="2"/>
  <c r="N446" i="2" l="1"/>
  <c r="T445" i="2"/>
  <c r="U445" i="2"/>
  <c r="N447" i="2" l="1"/>
  <c r="T446" i="2"/>
  <c r="U446" i="2"/>
  <c r="N448" i="2" l="1"/>
  <c r="T447" i="2"/>
  <c r="U447" i="2"/>
  <c r="N449" i="2" l="1"/>
  <c r="T448" i="2"/>
  <c r="U448" i="2"/>
  <c r="N450" i="2" l="1"/>
  <c r="T449" i="2"/>
  <c r="U449" i="2"/>
  <c r="N451" i="2" l="1"/>
  <c r="T450" i="2"/>
  <c r="U450" i="2"/>
  <c r="N452" i="2" l="1"/>
  <c r="T451" i="2"/>
  <c r="U451" i="2"/>
  <c r="N453" i="2" l="1"/>
  <c r="T452" i="2"/>
  <c r="U452" i="2"/>
  <c r="N454" i="2" l="1"/>
  <c r="T453" i="2"/>
  <c r="U453" i="2"/>
  <c r="N455" i="2" l="1"/>
  <c r="T454" i="2"/>
  <c r="U454" i="2"/>
  <c r="N456" i="2" l="1"/>
  <c r="T455" i="2"/>
  <c r="U455" i="2"/>
  <c r="N457" i="2" l="1"/>
  <c r="T456" i="2"/>
  <c r="U456" i="2"/>
  <c r="N458" i="2" l="1"/>
  <c r="T457" i="2"/>
  <c r="U457" i="2"/>
  <c r="N459" i="2" l="1"/>
  <c r="T458" i="2"/>
  <c r="U458" i="2"/>
  <c r="N460" i="2" l="1"/>
  <c r="T459" i="2"/>
  <c r="U459" i="2"/>
  <c r="N461" i="2" l="1"/>
  <c r="T460" i="2"/>
  <c r="U460" i="2"/>
  <c r="N462" i="2" l="1"/>
  <c r="T461" i="2"/>
  <c r="U461" i="2"/>
  <c r="N463" i="2" l="1"/>
  <c r="T462" i="2"/>
  <c r="U462" i="2"/>
  <c r="N464" i="2" l="1"/>
  <c r="T463" i="2"/>
  <c r="U463" i="2"/>
  <c r="N465" i="2" l="1"/>
  <c r="T464" i="2"/>
  <c r="U464" i="2"/>
  <c r="N466" i="2" l="1"/>
  <c r="T465" i="2"/>
  <c r="U465" i="2"/>
  <c r="N467" i="2" l="1"/>
  <c r="T466" i="2"/>
  <c r="U466" i="2"/>
  <c r="N468" i="2" l="1"/>
  <c r="T467" i="2"/>
  <c r="U467" i="2"/>
  <c r="N469" i="2" l="1"/>
  <c r="T468" i="2"/>
  <c r="U468" i="2"/>
  <c r="N470" i="2" l="1"/>
  <c r="T469" i="2"/>
  <c r="U469" i="2"/>
  <c r="N471" i="2" l="1"/>
  <c r="T470" i="2"/>
  <c r="U470" i="2"/>
  <c r="N472" i="2" l="1"/>
  <c r="T471" i="2"/>
  <c r="U471" i="2"/>
  <c r="N473" i="2" l="1"/>
  <c r="T472" i="2"/>
  <c r="U472" i="2"/>
  <c r="N474" i="2" l="1"/>
  <c r="T473" i="2"/>
  <c r="U473" i="2"/>
  <c r="N475" i="2" l="1"/>
  <c r="T474" i="2"/>
  <c r="U474" i="2"/>
  <c r="N476" i="2" l="1"/>
  <c r="T475" i="2"/>
  <c r="U475" i="2"/>
  <c r="N477" i="2" l="1"/>
  <c r="T476" i="2"/>
  <c r="U476" i="2"/>
  <c r="N478" i="2" l="1"/>
  <c r="T477" i="2"/>
  <c r="U477" i="2"/>
  <c r="N479" i="2" l="1"/>
  <c r="T478" i="2"/>
  <c r="U478" i="2"/>
  <c r="N480" i="2" l="1"/>
  <c r="U479" i="2"/>
  <c r="T479" i="2"/>
  <c r="N481" i="2" l="1"/>
  <c r="U480" i="2"/>
  <c r="T480" i="2"/>
  <c r="N482" i="2" l="1"/>
  <c r="U481" i="2"/>
  <c r="T481" i="2"/>
  <c r="N483" i="2" l="1"/>
  <c r="U482" i="2"/>
  <c r="T482" i="2"/>
  <c r="N484" i="2" l="1"/>
  <c r="U483" i="2"/>
  <c r="T483" i="2"/>
  <c r="N485" i="2" l="1"/>
  <c r="U484" i="2"/>
  <c r="T484" i="2"/>
  <c r="N486" i="2" l="1"/>
  <c r="U485" i="2"/>
  <c r="T485" i="2"/>
  <c r="N487" i="2" l="1"/>
  <c r="U486" i="2"/>
  <c r="T486" i="2"/>
  <c r="N488" i="2" l="1"/>
  <c r="U487" i="2"/>
  <c r="T487" i="2"/>
  <c r="N489" i="2" l="1"/>
  <c r="U488" i="2"/>
  <c r="T488" i="2"/>
  <c r="N490" i="2" l="1"/>
  <c r="U489" i="2"/>
  <c r="T489" i="2"/>
  <c r="N491" i="2" l="1"/>
  <c r="U490" i="2"/>
  <c r="T490" i="2"/>
  <c r="N492" i="2" l="1"/>
  <c r="U491" i="2"/>
  <c r="T491" i="2"/>
  <c r="N493" i="2" l="1"/>
  <c r="U492" i="2"/>
  <c r="T492" i="2"/>
  <c r="N494" i="2" l="1"/>
  <c r="U493" i="2"/>
  <c r="T493" i="2"/>
  <c r="N495" i="2" l="1"/>
  <c r="U494" i="2"/>
  <c r="T494" i="2"/>
  <c r="N496" i="2" l="1"/>
  <c r="U495" i="2"/>
  <c r="T495" i="2"/>
  <c r="N497" i="2" l="1"/>
  <c r="U496" i="2"/>
  <c r="T496" i="2"/>
  <c r="N498" i="2" l="1"/>
  <c r="U497" i="2"/>
  <c r="T497" i="2"/>
  <c r="N499" i="2" l="1"/>
  <c r="U498" i="2"/>
  <c r="T498" i="2"/>
  <c r="N500" i="2" l="1"/>
  <c r="U499" i="2"/>
  <c r="T499" i="2"/>
  <c r="N501" i="2" l="1"/>
  <c r="U500" i="2"/>
  <c r="T500" i="2"/>
  <c r="N502" i="2" l="1"/>
  <c r="U501" i="2"/>
  <c r="T501" i="2"/>
  <c r="N503" i="2" l="1"/>
  <c r="U502" i="2"/>
  <c r="T502" i="2"/>
  <c r="N504" i="2" l="1"/>
  <c r="U503" i="2"/>
  <c r="T503" i="2"/>
  <c r="N505" i="2" l="1"/>
  <c r="U504" i="2"/>
  <c r="T504" i="2"/>
  <c r="N506" i="2" l="1"/>
  <c r="U505" i="2"/>
  <c r="T505" i="2"/>
  <c r="N507" i="2" l="1"/>
  <c r="U506" i="2"/>
  <c r="T506" i="2"/>
  <c r="N508" i="2" l="1"/>
  <c r="U507" i="2"/>
  <c r="T507" i="2"/>
  <c r="N509" i="2" l="1"/>
  <c r="U508" i="2"/>
  <c r="T508" i="2"/>
  <c r="N510" i="2" l="1"/>
  <c r="U509" i="2"/>
  <c r="T509" i="2"/>
  <c r="N511" i="2" l="1"/>
  <c r="U510" i="2"/>
  <c r="T510" i="2"/>
  <c r="N512" i="2" l="1"/>
  <c r="U511" i="2"/>
  <c r="T511" i="2"/>
  <c r="N513" i="2" l="1"/>
  <c r="U512" i="2"/>
  <c r="T512" i="2"/>
  <c r="N514" i="2" l="1"/>
  <c r="U513" i="2"/>
  <c r="T513" i="2"/>
  <c r="N515" i="2" l="1"/>
  <c r="U514" i="2"/>
  <c r="T514" i="2"/>
  <c r="N516" i="2" l="1"/>
  <c r="U515" i="2"/>
  <c r="T515" i="2"/>
  <c r="N517" i="2" l="1"/>
  <c r="U516" i="2"/>
  <c r="T516" i="2"/>
  <c r="N518" i="2" l="1"/>
  <c r="U517" i="2"/>
  <c r="T517" i="2"/>
  <c r="N519" i="2" l="1"/>
  <c r="U518" i="2"/>
  <c r="T518" i="2"/>
  <c r="N520" i="2" l="1"/>
  <c r="U519" i="2"/>
  <c r="T519" i="2"/>
  <c r="N521" i="2" l="1"/>
  <c r="U520" i="2"/>
  <c r="T520" i="2"/>
  <c r="N522" i="2" l="1"/>
  <c r="U521" i="2"/>
  <c r="T521" i="2"/>
  <c r="N523" i="2" l="1"/>
  <c r="U522" i="2"/>
  <c r="T522" i="2"/>
  <c r="N524" i="2" l="1"/>
  <c r="U523" i="2"/>
  <c r="T523" i="2"/>
  <c r="N525" i="2" l="1"/>
  <c r="U524" i="2"/>
  <c r="T524" i="2"/>
  <c r="N526" i="2" l="1"/>
  <c r="U525" i="2"/>
  <c r="T525" i="2"/>
  <c r="N527" i="2" l="1"/>
  <c r="U526" i="2"/>
  <c r="T526" i="2"/>
  <c r="N528" i="2" l="1"/>
  <c r="U527" i="2"/>
  <c r="T527" i="2"/>
  <c r="N529" i="2" l="1"/>
  <c r="U528" i="2"/>
  <c r="T528" i="2"/>
  <c r="N530" i="2" l="1"/>
  <c r="U529" i="2"/>
  <c r="T529" i="2"/>
  <c r="N531" i="2" l="1"/>
  <c r="U530" i="2"/>
  <c r="T530" i="2"/>
  <c r="N532" i="2" l="1"/>
  <c r="U531" i="2"/>
  <c r="T531" i="2"/>
  <c r="N533" i="2" l="1"/>
  <c r="U532" i="2"/>
  <c r="T532" i="2"/>
  <c r="N534" i="2" l="1"/>
  <c r="U533" i="2"/>
  <c r="T533" i="2"/>
  <c r="N535" i="2" l="1"/>
  <c r="U534" i="2"/>
  <c r="T534" i="2"/>
  <c r="N536" i="2" l="1"/>
  <c r="U535" i="2"/>
  <c r="T535" i="2"/>
  <c r="N537" i="2" l="1"/>
  <c r="U536" i="2"/>
  <c r="T536" i="2"/>
  <c r="N538" i="2" l="1"/>
  <c r="U537" i="2"/>
  <c r="T537" i="2"/>
  <c r="N539" i="2" l="1"/>
  <c r="U538" i="2"/>
  <c r="T538" i="2"/>
  <c r="N540" i="2" l="1"/>
  <c r="U539" i="2"/>
  <c r="T539" i="2"/>
  <c r="N541" i="2" l="1"/>
  <c r="U540" i="2"/>
  <c r="T540" i="2"/>
  <c r="N542" i="2" l="1"/>
  <c r="U541" i="2"/>
  <c r="T541" i="2"/>
  <c r="N543" i="2" l="1"/>
  <c r="U542" i="2"/>
  <c r="T542" i="2"/>
  <c r="N544" i="2" l="1"/>
  <c r="U543" i="2"/>
  <c r="T543" i="2"/>
  <c r="N545" i="2" l="1"/>
  <c r="U544" i="2"/>
  <c r="T544" i="2"/>
  <c r="N546" i="2" l="1"/>
  <c r="U545" i="2"/>
  <c r="T545" i="2"/>
  <c r="N547" i="2" l="1"/>
  <c r="U546" i="2"/>
  <c r="T546" i="2"/>
  <c r="N548" i="2" l="1"/>
  <c r="U547" i="2"/>
  <c r="T547" i="2"/>
  <c r="N549" i="2" l="1"/>
  <c r="U548" i="2"/>
  <c r="T548" i="2"/>
  <c r="N550" i="2" l="1"/>
  <c r="U549" i="2"/>
  <c r="T549" i="2"/>
  <c r="N551" i="2" l="1"/>
  <c r="U550" i="2"/>
  <c r="T550" i="2"/>
  <c r="N552" i="2" l="1"/>
  <c r="U551" i="2"/>
  <c r="T551" i="2"/>
  <c r="N553" i="2" l="1"/>
  <c r="U552" i="2"/>
  <c r="T552" i="2"/>
  <c r="N554" i="2" l="1"/>
  <c r="U553" i="2"/>
  <c r="T553" i="2"/>
  <c r="N555" i="2" l="1"/>
  <c r="U554" i="2"/>
  <c r="T554" i="2"/>
  <c r="N556" i="2" l="1"/>
  <c r="U555" i="2"/>
  <c r="T555" i="2"/>
  <c r="N557" i="2" l="1"/>
  <c r="U556" i="2"/>
  <c r="T556" i="2"/>
  <c r="N558" i="2" l="1"/>
  <c r="U557" i="2"/>
  <c r="T557" i="2"/>
  <c r="N559" i="2" l="1"/>
  <c r="U558" i="2"/>
  <c r="T558" i="2"/>
  <c r="N560" i="2" l="1"/>
  <c r="U559" i="2"/>
  <c r="T559" i="2"/>
  <c r="N561" i="2" l="1"/>
  <c r="U560" i="2"/>
  <c r="T560" i="2"/>
  <c r="N562" i="2" l="1"/>
  <c r="U561" i="2"/>
  <c r="T561" i="2"/>
  <c r="N563" i="2" l="1"/>
  <c r="U562" i="2"/>
  <c r="T562" i="2"/>
  <c r="N564" i="2" l="1"/>
  <c r="U563" i="2"/>
  <c r="T563" i="2"/>
  <c r="N565" i="2" l="1"/>
  <c r="U564" i="2"/>
  <c r="T564" i="2"/>
  <c r="N566" i="2" l="1"/>
  <c r="U565" i="2"/>
  <c r="T565" i="2"/>
  <c r="N567" i="2" l="1"/>
  <c r="U566" i="2"/>
  <c r="T566" i="2"/>
  <c r="N568" i="2" l="1"/>
  <c r="U567" i="2"/>
  <c r="T567" i="2"/>
  <c r="N569" i="2" l="1"/>
  <c r="U568" i="2"/>
  <c r="T568" i="2"/>
  <c r="N570" i="2" l="1"/>
  <c r="U569" i="2"/>
  <c r="T569" i="2"/>
  <c r="N571" i="2" l="1"/>
  <c r="U570" i="2"/>
  <c r="T570" i="2"/>
  <c r="N572" i="2" l="1"/>
  <c r="U571" i="2"/>
  <c r="T571" i="2"/>
  <c r="N573" i="2" l="1"/>
  <c r="U572" i="2"/>
  <c r="T572" i="2"/>
  <c r="N574" i="2" l="1"/>
  <c r="U573" i="2"/>
  <c r="T573" i="2"/>
  <c r="N575" i="2" l="1"/>
  <c r="U574" i="2"/>
  <c r="T574" i="2"/>
  <c r="N576" i="2" l="1"/>
  <c r="U575" i="2"/>
  <c r="T575" i="2"/>
  <c r="N577" i="2" l="1"/>
  <c r="U576" i="2"/>
  <c r="T576" i="2"/>
  <c r="N578" i="2" l="1"/>
  <c r="U577" i="2"/>
  <c r="T577" i="2"/>
  <c r="N579" i="2" l="1"/>
  <c r="U578" i="2"/>
  <c r="T578" i="2"/>
  <c r="N580" i="2" l="1"/>
  <c r="U579" i="2"/>
  <c r="T579" i="2"/>
  <c r="N581" i="2" l="1"/>
  <c r="U580" i="2"/>
  <c r="T580" i="2"/>
  <c r="N582" i="2" l="1"/>
  <c r="U581" i="2"/>
  <c r="T581" i="2"/>
  <c r="N583" i="2" l="1"/>
  <c r="U582" i="2"/>
  <c r="T582" i="2"/>
  <c r="N584" i="2" l="1"/>
  <c r="U583" i="2"/>
  <c r="T583" i="2"/>
  <c r="N585" i="2" l="1"/>
  <c r="U584" i="2"/>
  <c r="T584" i="2"/>
  <c r="N586" i="2" l="1"/>
  <c r="U585" i="2"/>
  <c r="T585" i="2"/>
  <c r="N587" i="2" l="1"/>
  <c r="U586" i="2"/>
  <c r="T586" i="2"/>
  <c r="N588" i="2" l="1"/>
  <c r="U587" i="2"/>
  <c r="T587" i="2"/>
  <c r="N589" i="2" l="1"/>
  <c r="U588" i="2"/>
  <c r="T588" i="2"/>
  <c r="N590" i="2" l="1"/>
  <c r="U589" i="2"/>
  <c r="T589" i="2"/>
  <c r="N591" i="2" l="1"/>
  <c r="U590" i="2"/>
  <c r="T590" i="2"/>
  <c r="N592" i="2" l="1"/>
  <c r="U591" i="2"/>
  <c r="T591" i="2"/>
  <c r="N593" i="2" l="1"/>
  <c r="U592" i="2"/>
  <c r="T592" i="2"/>
  <c r="N594" i="2" l="1"/>
  <c r="U593" i="2"/>
  <c r="T593" i="2"/>
  <c r="N595" i="2" l="1"/>
  <c r="U594" i="2"/>
  <c r="T594" i="2"/>
  <c r="N596" i="2" l="1"/>
  <c r="U595" i="2"/>
  <c r="T595" i="2"/>
  <c r="N597" i="2" l="1"/>
  <c r="U596" i="2"/>
  <c r="T596" i="2"/>
  <c r="N598" i="2" l="1"/>
  <c r="U597" i="2"/>
  <c r="T597" i="2"/>
  <c r="N599" i="2" l="1"/>
  <c r="U598" i="2"/>
  <c r="T598" i="2"/>
  <c r="N600" i="2" l="1"/>
  <c r="U599" i="2"/>
  <c r="T599" i="2"/>
  <c r="N601" i="2" l="1"/>
  <c r="U600" i="2"/>
  <c r="T600" i="2"/>
  <c r="N602" i="2" l="1"/>
  <c r="U601" i="2"/>
  <c r="T601" i="2"/>
  <c r="N603" i="2" l="1"/>
  <c r="U602" i="2"/>
  <c r="T602" i="2"/>
  <c r="N604" i="2" l="1"/>
  <c r="U603" i="2"/>
  <c r="T603" i="2"/>
  <c r="N605" i="2" l="1"/>
  <c r="U604" i="2"/>
  <c r="T604" i="2"/>
  <c r="N606" i="2" l="1"/>
  <c r="U605" i="2"/>
  <c r="T605" i="2"/>
  <c r="N607" i="2" l="1"/>
  <c r="U606" i="2"/>
  <c r="T606" i="2"/>
  <c r="N608" i="2" l="1"/>
  <c r="U607" i="2"/>
  <c r="T607" i="2"/>
  <c r="N609" i="2" l="1"/>
  <c r="U608" i="2"/>
  <c r="T608" i="2"/>
  <c r="N610" i="2" l="1"/>
  <c r="U609" i="2"/>
  <c r="T609" i="2"/>
  <c r="N611" i="2" l="1"/>
  <c r="U610" i="2"/>
  <c r="T610" i="2"/>
  <c r="N612" i="2" l="1"/>
  <c r="U611" i="2"/>
  <c r="T611" i="2"/>
  <c r="N613" i="2" l="1"/>
  <c r="U612" i="2"/>
  <c r="T612" i="2"/>
  <c r="N614" i="2" l="1"/>
  <c r="U613" i="2"/>
  <c r="T613" i="2"/>
  <c r="N615" i="2" l="1"/>
  <c r="U614" i="2"/>
  <c r="T614" i="2"/>
  <c r="N616" i="2" l="1"/>
  <c r="U615" i="2"/>
  <c r="T615" i="2"/>
  <c r="N617" i="2" l="1"/>
  <c r="U616" i="2"/>
  <c r="T616" i="2"/>
  <c r="N618" i="2" l="1"/>
  <c r="U617" i="2"/>
  <c r="T617" i="2"/>
  <c r="N619" i="2" l="1"/>
  <c r="U618" i="2"/>
  <c r="T618" i="2"/>
  <c r="N620" i="2" l="1"/>
  <c r="U619" i="2"/>
  <c r="T619" i="2"/>
  <c r="N621" i="2" l="1"/>
  <c r="U620" i="2"/>
  <c r="T620" i="2"/>
  <c r="N622" i="2" l="1"/>
  <c r="U621" i="2"/>
  <c r="T621" i="2"/>
  <c r="N623" i="2" l="1"/>
  <c r="U622" i="2"/>
  <c r="T622" i="2"/>
  <c r="N624" i="2" l="1"/>
  <c r="U623" i="2"/>
  <c r="T623" i="2"/>
  <c r="N625" i="2" l="1"/>
  <c r="U624" i="2"/>
  <c r="T624" i="2"/>
  <c r="N626" i="2" l="1"/>
  <c r="U625" i="2"/>
  <c r="T625" i="2"/>
  <c r="N627" i="2" l="1"/>
  <c r="U626" i="2"/>
  <c r="T626" i="2"/>
  <c r="N628" i="2" l="1"/>
  <c r="U627" i="2"/>
  <c r="T627" i="2"/>
  <c r="N629" i="2" l="1"/>
  <c r="U628" i="2"/>
  <c r="T628" i="2"/>
  <c r="N630" i="2" l="1"/>
  <c r="U629" i="2"/>
  <c r="T629" i="2"/>
  <c r="N631" i="2" l="1"/>
  <c r="U630" i="2"/>
  <c r="T630" i="2"/>
  <c r="N632" i="2" l="1"/>
  <c r="U631" i="2"/>
  <c r="T631" i="2"/>
  <c r="N633" i="2" l="1"/>
  <c r="U632" i="2"/>
  <c r="T632" i="2"/>
  <c r="N634" i="2" l="1"/>
  <c r="U633" i="2"/>
  <c r="T633" i="2"/>
  <c r="N635" i="2" l="1"/>
  <c r="U634" i="2"/>
  <c r="T634" i="2"/>
  <c r="N636" i="2" l="1"/>
  <c r="U635" i="2"/>
  <c r="T635" i="2"/>
  <c r="N637" i="2" l="1"/>
  <c r="U636" i="2"/>
  <c r="T636" i="2"/>
  <c r="N638" i="2" l="1"/>
  <c r="U637" i="2"/>
  <c r="T637" i="2"/>
  <c r="N639" i="2" l="1"/>
  <c r="U638" i="2"/>
  <c r="T638" i="2"/>
  <c r="N640" i="2" l="1"/>
  <c r="U639" i="2"/>
  <c r="T639" i="2"/>
  <c r="N641" i="2" l="1"/>
  <c r="U640" i="2"/>
  <c r="T640" i="2"/>
  <c r="N642" i="2" l="1"/>
  <c r="U641" i="2"/>
  <c r="T641" i="2"/>
  <c r="N643" i="2" l="1"/>
  <c r="U642" i="2"/>
  <c r="T642" i="2"/>
  <c r="N644" i="2" l="1"/>
  <c r="U643" i="2"/>
  <c r="T643" i="2"/>
  <c r="N645" i="2" l="1"/>
  <c r="U644" i="2"/>
  <c r="T644" i="2"/>
  <c r="N646" i="2" l="1"/>
  <c r="U645" i="2"/>
  <c r="T645" i="2"/>
  <c r="N647" i="2" l="1"/>
  <c r="U646" i="2"/>
  <c r="T646" i="2"/>
  <c r="N648" i="2" l="1"/>
  <c r="U647" i="2"/>
  <c r="T647" i="2"/>
  <c r="N649" i="2" l="1"/>
  <c r="U648" i="2"/>
  <c r="T648" i="2"/>
  <c r="N650" i="2" l="1"/>
  <c r="U649" i="2"/>
  <c r="T649" i="2"/>
  <c r="N651" i="2" l="1"/>
  <c r="U650" i="2"/>
  <c r="T650" i="2"/>
  <c r="N652" i="2" l="1"/>
  <c r="U651" i="2"/>
  <c r="T651" i="2"/>
  <c r="N653" i="2" l="1"/>
  <c r="U652" i="2"/>
  <c r="T652" i="2"/>
  <c r="N654" i="2" l="1"/>
  <c r="U653" i="2"/>
  <c r="T653" i="2"/>
  <c r="N655" i="2" l="1"/>
  <c r="U654" i="2"/>
  <c r="T654" i="2"/>
  <c r="N656" i="2" l="1"/>
  <c r="U655" i="2"/>
  <c r="T655" i="2"/>
  <c r="N657" i="2" l="1"/>
  <c r="U656" i="2"/>
  <c r="T656" i="2"/>
  <c r="N658" i="2" l="1"/>
  <c r="U657" i="2"/>
  <c r="T657" i="2"/>
  <c r="N659" i="2" l="1"/>
  <c r="U658" i="2"/>
  <c r="T658" i="2"/>
  <c r="N660" i="2" l="1"/>
  <c r="U659" i="2"/>
  <c r="T659" i="2"/>
  <c r="N661" i="2" l="1"/>
  <c r="U660" i="2"/>
  <c r="T660" i="2"/>
  <c r="N662" i="2" l="1"/>
  <c r="U661" i="2"/>
  <c r="T661" i="2"/>
  <c r="N663" i="2" l="1"/>
  <c r="U662" i="2"/>
  <c r="T662" i="2"/>
  <c r="N664" i="2" l="1"/>
  <c r="U663" i="2"/>
  <c r="T663" i="2"/>
  <c r="N665" i="2" l="1"/>
  <c r="U664" i="2"/>
  <c r="T664" i="2"/>
  <c r="N666" i="2" l="1"/>
  <c r="U665" i="2"/>
  <c r="T665" i="2"/>
  <c r="N667" i="2" l="1"/>
  <c r="U666" i="2"/>
  <c r="T666" i="2"/>
  <c r="N668" i="2" l="1"/>
  <c r="U667" i="2"/>
  <c r="T667" i="2"/>
  <c r="N669" i="2" l="1"/>
  <c r="U668" i="2"/>
  <c r="T668" i="2"/>
  <c r="N670" i="2" l="1"/>
  <c r="U669" i="2"/>
  <c r="T669" i="2"/>
  <c r="N671" i="2" l="1"/>
  <c r="U670" i="2"/>
  <c r="T670" i="2"/>
  <c r="N672" i="2" l="1"/>
  <c r="U671" i="2"/>
  <c r="T671" i="2"/>
  <c r="N673" i="2" l="1"/>
  <c r="U672" i="2"/>
  <c r="T672" i="2"/>
  <c r="N674" i="2" l="1"/>
  <c r="U673" i="2"/>
  <c r="T673" i="2"/>
  <c r="N675" i="2" l="1"/>
  <c r="U674" i="2"/>
  <c r="T674" i="2"/>
  <c r="N676" i="2" l="1"/>
  <c r="U675" i="2"/>
  <c r="T675" i="2"/>
  <c r="N677" i="2" l="1"/>
  <c r="U676" i="2"/>
  <c r="T676" i="2"/>
  <c r="N678" i="2" l="1"/>
  <c r="U677" i="2"/>
  <c r="T677" i="2"/>
  <c r="N679" i="2" l="1"/>
  <c r="U678" i="2"/>
  <c r="T678" i="2"/>
  <c r="N680" i="2" l="1"/>
  <c r="U679" i="2"/>
  <c r="T679" i="2"/>
  <c r="N681" i="2" l="1"/>
  <c r="U680" i="2"/>
  <c r="T680" i="2"/>
  <c r="N682" i="2" l="1"/>
  <c r="U681" i="2"/>
  <c r="T681" i="2"/>
  <c r="N683" i="2" l="1"/>
  <c r="U682" i="2"/>
  <c r="T682" i="2"/>
  <c r="N684" i="2" l="1"/>
  <c r="U683" i="2"/>
  <c r="T683" i="2"/>
  <c r="N685" i="2" l="1"/>
  <c r="U684" i="2"/>
  <c r="T684" i="2"/>
  <c r="N686" i="2" l="1"/>
  <c r="U685" i="2"/>
  <c r="T685" i="2"/>
  <c r="N687" i="2" l="1"/>
  <c r="U686" i="2"/>
  <c r="T686" i="2"/>
  <c r="N688" i="2" l="1"/>
  <c r="U687" i="2"/>
  <c r="T687" i="2"/>
  <c r="N689" i="2" l="1"/>
  <c r="U688" i="2"/>
  <c r="T688" i="2"/>
  <c r="N690" i="2" l="1"/>
  <c r="U689" i="2"/>
  <c r="T689" i="2"/>
  <c r="N691" i="2" l="1"/>
  <c r="U690" i="2"/>
  <c r="T690" i="2"/>
  <c r="N692" i="2" l="1"/>
  <c r="U691" i="2"/>
  <c r="T691" i="2"/>
  <c r="N693" i="2" l="1"/>
  <c r="U692" i="2"/>
  <c r="T692" i="2"/>
  <c r="N694" i="2" l="1"/>
  <c r="U693" i="2"/>
  <c r="T693" i="2"/>
  <c r="N695" i="2" l="1"/>
  <c r="U694" i="2"/>
  <c r="T694" i="2"/>
  <c r="N696" i="2" l="1"/>
  <c r="U695" i="2"/>
  <c r="T695" i="2"/>
  <c r="N697" i="2" l="1"/>
  <c r="U696" i="2"/>
  <c r="T696" i="2"/>
  <c r="N698" i="2" l="1"/>
  <c r="U697" i="2"/>
  <c r="T697" i="2"/>
  <c r="N699" i="2" l="1"/>
  <c r="U698" i="2"/>
  <c r="T698" i="2"/>
  <c r="N700" i="2" l="1"/>
  <c r="U699" i="2"/>
  <c r="T699" i="2"/>
  <c r="N701" i="2" l="1"/>
  <c r="U700" i="2"/>
  <c r="T700" i="2"/>
  <c r="N702" i="2" l="1"/>
  <c r="U701" i="2"/>
  <c r="T701" i="2"/>
  <c r="N703" i="2" l="1"/>
  <c r="U702" i="2"/>
  <c r="T702" i="2"/>
  <c r="N704" i="2" l="1"/>
  <c r="U703" i="2"/>
  <c r="T703" i="2"/>
  <c r="N705" i="2" l="1"/>
  <c r="U704" i="2"/>
  <c r="T704" i="2"/>
  <c r="N706" i="2" l="1"/>
  <c r="U705" i="2"/>
  <c r="T705" i="2"/>
  <c r="N707" i="2" l="1"/>
  <c r="U706" i="2"/>
  <c r="T706" i="2"/>
  <c r="N708" i="2" l="1"/>
  <c r="U707" i="2"/>
  <c r="T707" i="2"/>
  <c r="N709" i="2" l="1"/>
  <c r="U708" i="2"/>
  <c r="T708" i="2"/>
  <c r="N710" i="2" l="1"/>
  <c r="U709" i="2"/>
  <c r="T709" i="2"/>
  <c r="N711" i="2" l="1"/>
  <c r="U710" i="2"/>
  <c r="T710" i="2"/>
  <c r="N712" i="2" l="1"/>
  <c r="U711" i="2"/>
  <c r="T711" i="2"/>
  <c r="N713" i="2" l="1"/>
  <c r="U712" i="2"/>
  <c r="T712" i="2"/>
  <c r="N714" i="2" l="1"/>
  <c r="U713" i="2"/>
  <c r="T713" i="2"/>
  <c r="N715" i="2" l="1"/>
  <c r="U714" i="2"/>
  <c r="T714" i="2"/>
  <c r="N716" i="2" l="1"/>
  <c r="U715" i="2"/>
  <c r="T715" i="2"/>
  <c r="N717" i="2" l="1"/>
  <c r="U716" i="2"/>
  <c r="T716" i="2"/>
  <c r="N718" i="2" l="1"/>
  <c r="U717" i="2"/>
  <c r="T717" i="2"/>
  <c r="N719" i="2" l="1"/>
  <c r="U718" i="2"/>
  <c r="T718" i="2"/>
  <c r="N720" i="2" l="1"/>
  <c r="U719" i="2"/>
  <c r="T719" i="2"/>
  <c r="N721" i="2" l="1"/>
  <c r="U720" i="2"/>
  <c r="T720" i="2"/>
  <c r="N722" i="2" l="1"/>
  <c r="U721" i="2"/>
  <c r="T721" i="2"/>
  <c r="N723" i="2" l="1"/>
  <c r="U722" i="2"/>
  <c r="T722" i="2"/>
  <c r="N724" i="2" l="1"/>
  <c r="U723" i="2"/>
  <c r="T723" i="2"/>
  <c r="N725" i="2" l="1"/>
  <c r="U724" i="2"/>
  <c r="T724" i="2"/>
  <c r="N726" i="2" l="1"/>
  <c r="U725" i="2"/>
  <c r="T725" i="2"/>
  <c r="N727" i="2" l="1"/>
  <c r="U726" i="2"/>
  <c r="T726" i="2"/>
  <c r="N728" i="2" l="1"/>
  <c r="U727" i="2"/>
  <c r="T727" i="2"/>
  <c r="N729" i="2" l="1"/>
  <c r="T728" i="2"/>
  <c r="U728" i="2"/>
  <c r="N730" i="2" l="1"/>
  <c r="T729" i="2"/>
  <c r="U729" i="2"/>
  <c r="N731" i="2" l="1"/>
  <c r="DX108" i="2" s="1"/>
  <c r="T730" i="2"/>
  <c r="U730" i="2"/>
  <c r="N732" i="2" l="1"/>
  <c r="T731" i="2"/>
  <c r="U731" i="2"/>
  <c r="N733" i="2" l="1"/>
  <c r="T732" i="2"/>
  <c r="U732" i="2"/>
  <c r="N734" i="2" l="1"/>
  <c r="T733" i="2"/>
  <c r="U733" i="2"/>
  <c r="N735" i="2" l="1"/>
  <c r="T734" i="2"/>
  <c r="U734" i="2"/>
  <c r="N736" i="2" l="1"/>
  <c r="T735" i="2"/>
  <c r="U735" i="2"/>
  <c r="N737" i="2" l="1"/>
  <c r="T736" i="2"/>
  <c r="U736" i="2"/>
  <c r="N738" i="2" l="1"/>
  <c r="T737" i="2"/>
  <c r="U737" i="2"/>
  <c r="N739" i="2" l="1"/>
  <c r="T738" i="2"/>
  <c r="U738" i="2"/>
  <c r="N740" i="2" l="1"/>
  <c r="T739" i="2"/>
  <c r="U739" i="2"/>
  <c r="N741" i="2" l="1"/>
  <c r="T740" i="2"/>
  <c r="U740" i="2"/>
  <c r="N742" i="2" l="1"/>
  <c r="T741" i="2"/>
  <c r="U741" i="2"/>
  <c r="N743" i="2" l="1"/>
  <c r="T742" i="2"/>
  <c r="U742" i="2"/>
  <c r="N744" i="2" l="1"/>
  <c r="T743" i="2"/>
  <c r="U743" i="2"/>
  <c r="N745" i="2" l="1"/>
  <c r="T744" i="2"/>
  <c r="U744" i="2"/>
  <c r="N746" i="2" l="1"/>
  <c r="T745" i="2"/>
  <c r="U745" i="2"/>
  <c r="N747" i="2" l="1"/>
  <c r="T746" i="2"/>
  <c r="U746" i="2"/>
  <c r="N748" i="2" l="1"/>
  <c r="T747" i="2"/>
  <c r="U747" i="2"/>
  <c r="N749" i="2" l="1"/>
  <c r="T748" i="2"/>
  <c r="U748" i="2"/>
  <c r="N750" i="2" l="1"/>
  <c r="T749" i="2"/>
  <c r="U749" i="2"/>
  <c r="N751" i="2" l="1"/>
  <c r="T750" i="2"/>
  <c r="U750" i="2"/>
  <c r="N752" i="2" l="1"/>
  <c r="T751" i="2"/>
  <c r="U751" i="2"/>
  <c r="N753" i="2" l="1"/>
  <c r="T752" i="2"/>
  <c r="U752" i="2"/>
  <c r="N754" i="2" l="1"/>
  <c r="T753" i="2"/>
  <c r="U753" i="2"/>
  <c r="N755" i="2" l="1"/>
  <c r="T754" i="2"/>
  <c r="U754" i="2"/>
  <c r="N756" i="2" l="1"/>
  <c r="T755" i="2"/>
  <c r="U755" i="2"/>
  <c r="N757" i="2" l="1"/>
  <c r="T756" i="2"/>
  <c r="U756" i="2"/>
  <c r="N758" i="2" l="1"/>
  <c r="T757" i="2"/>
  <c r="U757" i="2"/>
  <c r="N759" i="2" l="1"/>
  <c r="T758" i="2"/>
  <c r="U758" i="2"/>
  <c r="N760" i="2" l="1"/>
  <c r="T759" i="2"/>
  <c r="U759" i="2"/>
  <c r="N761" i="2" l="1"/>
  <c r="T760" i="2"/>
  <c r="U760" i="2"/>
  <c r="N762" i="2" l="1"/>
  <c r="T761" i="2"/>
  <c r="U761" i="2"/>
  <c r="N763" i="2" l="1"/>
  <c r="T762" i="2"/>
  <c r="U762" i="2"/>
  <c r="N764" i="2" l="1"/>
  <c r="T763" i="2"/>
  <c r="U763" i="2"/>
  <c r="N765" i="2" l="1"/>
  <c r="T764" i="2"/>
  <c r="U764" i="2"/>
  <c r="N766" i="2" l="1"/>
  <c r="T765" i="2"/>
  <c r="U765" i="2"/>
  <c r="N767" i="2" l="1"/>
  <c r="T766" i="2"/>
  <c r="U766" i="2"/>
  <c r="N768" i="2" l="1"/>
  <c r="T767" i="2"/>
  <c r="U767" i="2"/>
  <c r="N769" i="2" l="1"/>
  <c r="T768" i="2"/>
  <c r="U768" i="2"/>
  <c r="N770" i="2" l="1"/>
  <c r="T769" i="2"/>
  <c r="U769" i="2"/>
  <c r="N771" i="2" l="1"/>
  <c r="T770" i="2"/>
  <c r="U770" i="2"/>
  <c r="N772" i="2" l="1"/>
  <c r="T771" i="2"/>
  <c r="U771" i="2"/>
  <c r="N773" i="2" l="1"/>
  <c r="T772" i="2"/>
  <c r="U772" i="2"/>
  <c r="N774" i="2" l="1"/>
  <c r="T773" i="2"/>
  <c r="U773" i="2"/>
  <c r="N775" i="2" l="1"/>
  <c r="T774" i="2"/>
  <c r="U774" i="2"/>
  <c r="N776" i="2" l="1"/>
  <c r="T775" i="2"/>
  <c r="U775" i="2"/>
  <c r="N777" i="2" l="1"/>
  <c r="T776" i="2"/>
  <c r="U776" i="2"/>
  <c r="N778" i="2" l="1"/>
  <c r="T777" i="2"/>
  <c r="U777" i="2"/>
  <c r="N779" i="2" l="1"/>
  <c r="T778" i="2"/>
  <c r="U778" i="2"/>
  <c r="N780" i="2" l="1"/>
  <c r="T779" i="2"/>
  <c r="U779" i="2"/>
  <c r="N781" i="2" l="1"/>
  <c r="T780" i="2"/>
  <c r="U780" i="2"/>
  <c r="N782" i="2" l="1"/>
  <c r="T781" i="2"/>
  <c r="U781" i="2"/>
  <c r="N783" i="2" l="1"/>
  <c r="T782" i="2"/>
  <c r="U782" i="2"/>
  <c r="N784" i="2" l="1"/>
  <c r="T783" i="2"/>
  <c r="U783" i="2"/>
  <c r="N785" i="2" l="1"/>
  <c r="T784" i="2"/>
  <c r="U784" i="2"/>
  <c r="N786" i="2" l="1"/>
  <c r="T785" i="2"/>
  <c r="U785" i="2"/>
  <c r="N787" i="2" l="1"/>
  <c r="T786" i="2"/>
  <c r="U786" i="2"/>
  <c r="N788" i="2" l="1"/>
  <c r="T787" i="2"/>
  <c r="U787" i="2"/>
  <c r="N789" i="2" l="1"/>
  <c r="T788" i="2"/>
  <c r="U788" i="2"/>
  <c r="N790" i="2" l="1"/>
  <c r="T789" i="2"/>
  <c r="U789" i="2"/>
  <c r="N791" i="2" l="1"/>
  <c r="T790" i="2"/>
  <c r="U790" i="2"/>
  <c r="N792" i="2" l="1"/>
  <c r="T791" i="2"/>
  <c r="U791" i="2"/>
  <c r="N793" i="2" l="1"/>
  <c r="T792" i="2"/>
  <c r="U792" i="2"/>
  <c r="N794" i="2" l="1"/>
  <c r="T793" i="2"/>
  <c r="U793" i="2"/>
  <c r="N795" i="2" l="1"/>
  <c r="T794" i="2"/>
  <c r="U794" i="2"/>
  <c r="N796" i="2" l="1"/>
  <c r="T795" i="2"/>
  <c r="U795" i="2"/>
  <c r="N797" i="2" l="1"/>
  <c r="T796" i="2"/>
  <c r="U796" i="2"/>
  <c r="N798" i="2" l="1"/>
  <c r="T797" i="2"/>
  <c r="U797" i="2"/>
  <c r="N799" i="2" l="1"/>
  <c r="T798" i="2"/>
  <c r="U798" i="2"/>
  <c r="N800" i="2" l="1"/>
  <c r="T799" i="2"/>
  <c r="U799" i="2"/>
  <c r="N801" i="2" l="1"/>
  <c r="T800" i="2"/>
  <c r="U800" i="2"/>
  <c r="N802" i="2" l="1"/>
  <c r="T801" i="2"/>
  <c r="U801" i="2"/>
  <c r="N803" i="2" l="1"/>
  <c r="T802" i="2"/>
  <c r="U802" i="2"/>
  <c r="N804" i="2" l="1"/>
  <c r="T803" i="2"/>
  <c r="U803" i="2"/>
  <c r="N805" i="2" l="1"/>
  <c r="T804" i="2"/>
  <c r="U804" i="2"/>
  <c r="N806" i="2" l="1"/>
  <c r="T805" i="2"/>
  <c r="U805" i="2"/>
  <c r="N807" i="2" l="1"/>
  <c r="T806" i="2"/>
  <c r="U806" i="2"/>
  <c r="N808" i="2" l="1"/>
  <c r="T807" i="2"/>
  <c r="U807" i="2"/>
  <c r="N809" i="2" l="1"/>
  <c r="T808" i="2"/>
  <c r="U808" i="2"/>
  <c r="N810" i="2" l="1"/>
  <c r="T809" i="2"/>
  <c r="U809" i="2"/>
  <c r="N811" i="2" l="1"/>
  <c r="T810" i="2"/>
  <c r="U810" i="2"/>
  <c r="N812" i="2" l="1"/>
  <c r="T811" i="2"/>
  <c r="U811" i="2"/>
  <c r="N813" i="2" l="1"/>
  <c r="T812" i="2"/>
  <c r="U812" i="2"/>
  <c r="N814" i="2" l="1"/>
  <c r="T813" i="2"/>
  <c r="U813" i="2"/>
  <c r="N815" i="2" l="1"/>
  <c r="T814" i="2"/>
  <c r="U814" i="2"/>
  <c r="N816" i="2" l="1"/>
  <c r="T815" i="2"/>
  <c r="U815" i="2"/>
  <c r="N817" i="2" l="1"/>
  <c r="T816" i="2"/>
  <c r="U816" i="2"/>
  <c r="N818" i="2" l="1"/>
  <c r="T817" i="2"/>
  <c r="U817" i="2"/>
  <c r="N819" i="2" l="1"/>
  <c r="T818" i="2"/>
  <c r="U818" i="2"/>
  <c r="N820" i="2" l="1"/>
  <c r="T819" i="2"/>
  <c r="U819" i="2"/>
  <c r="N821" i="2" l="1"/>
  <c r="T820" i="2"/>
  <c r="U820" i="2"/>
  <c r="N822" i="2" l="1"/>
  <c r="T821" i="2"/>
  <c r="U821" i="2"/>
  <c r="N823" i="2" l="1"/>
  <c r="T822" i="2"/>
  <c r="U822" i="2"/>
  <c r="N824" i="2" l="1"/>
  <c r="T823" i="2"/>
  <c r="U823" i="2"/>
  <c r="N825" i="2" l="1"/>
  <c r="T824" i="2"/>
  <c r="U824" i="2"/>
  <c r="N826" i="2" l="1"/>
  <c r="T825" i="2"/>
  <c r="U825" i="2"/>
  <c r="N827" i="2" l="1"/>
  <c r="T826" i="2"/>
  <c r="U826" i="2"/>
  <c r="N828" i="2" l="1"/>
  <c r="T827" i="2"/>
  <c r="U827" i="2"/>
  <c r="N829" i="2" l="1"/>
  <c r="T828" i="2"/>
  <c r="U828" i="2"/>
  <c r="N830" i="2" l="1"/>
  <c r="T829" i="2"/>
  <c r="U829" i="2"/>
  <c r="N831" i="2" l="1"/>
  <c r="T830" i="2"/>
  <c r="U830" i="2"/>
  <c r="N832" i="2" l="1"/>
  <c r="T831" i="2"/>
  <c r="U831" i="2"/>
  <c r="N833" i="2" l="1"/>
  <c r="T832" i="2"/>
  <c r="U832" i="2"/>
  <c r="N834" i="2" l="1"/>
  <c r="T833" i="2"/>
  <c r="U833" i="2"/>
  <c r="N835" i="2" l="1"/>
  <c r="T834" i="2"/>
  <c r="U834" i="2"/>
  <c r="N836" i="2" l="1"/>
  <c r="T835" i="2"/>
  <c r="U835" i="2"/>
  <c r="N837" i="2" l="1"/>
  <c r="T836" i="2"/>
  <c r="U836" i="2"/>
  <c r="N838" i="2" l="1"/>
  <c r="T837" i="2"/>
  <c r="U837" i="2"/>
  <c r="N839" i="2" l="1"/>
  <c r="T838" i="2"/>
  <c r="U838" i="2"/>
  <c r="N840" i="2" l="1"/>
  <c r="T839" i="2"/>
  <c r="U839" i="2"/>
  <c r="N841" i="2" l="1"/>
  <c r="T840" i="2"/>
  <c r="U840" i="2"/>
  <c r="N842" i="2" l="1"/>
  <c r="T841" i="2"/>
  <c r="U841" i="2"/>
  <c r="N843" i="2" l="1"/>
  <c r="T842" i="2"/>
  <c r="U842" i="2"/>
  <c r="N844" i="2" l="1"/>
  <c r="T843" i="2"/>
  <c r="U843" i="2"/>
  <c r="N845" i="2" l="1"/>
  <c r="T844" i="2"/>
  <c r="U844" i="2"/>
  <c r="N846" i="2" l="1"/>
  <c r="T845" i="2"/>
  <c r="U845" i="2"/>
  <c r="N847" i="2" l="1"/>
  <c r="T846" i="2"/>
  <c r="U846" i="2"/>
  <c r="N848" i="2" l="1"/>
  <c r="T847" i="2"/>
  <c r="U847" i="2"/>
  <c r="N849" i="2" l="1"/>
  <c r="T848" i="2"/>
  <c r="U848" i="2"/>
  <c r="N850" i="2" l="1"/>
  <c r="T849" i="2"/>
  <c r="U849" i="2"/>
  <c r="N851" i="2" l="1"/>
  <c r="T850" i="2"/>
  <c r="U850" i="2"/>
  <c r="N852" i="2" l="1"/>
  <c r="T851" i="2"/>
  <c r="U851" i="2"/>
  <c r="N853" i="2" l="1"/>
  <c r="T852" i="2"/>
  <c r="U852" i="2"/>
  <c r="N854" i="2" l="1"/>
  <c r="T853" i="2"/>
  <c r="U853" i="2"/>
  <c r="N855" i="2" l="1"/>
  <c r="T854" i="2"/>
  <c r="U854" i="2"/>
  <c r="N856" i="2" l="1"/>
  <c r="T855" i="2"/>
  <c r="U855" i="2"/>
  <c r="N857" i="2" l="1"/>
  <c r="T856" i="2"/>
  <c r="U856" i="2"/>
  <c r="N858" i="2" l="1"/>
  <c r="T857" i="2"/>
  <c r="U857" i="2"/>
  <c r="N859" i="2" l="1"/>
  <c r="T858" i="2"/>
  <c r="U858" i="2"/>
  <c r="N860" i="2" l="1"/>
  <c r="T859" i="2"/>
  <c r="U859" i="2"/>
  <c r="N861" i="2" l="1"/>
  <c r="T860" i="2"/>
  <c r="U860" i="2"/>
  <c r="N862" i="2" l="1"/>
  <c r="T861" i="2"/>
  <c r="U861" i="2"/>
  <c r="N863" i="2" l="1"/>
  <c r="T862" i="2"/>
  <c r="U862" i="2"/>
  <c r="N864" i="2" l="1"/>
  <c r="T863" i="2"/>
  <c r="U863" i="2"/>
  <c r="N865" i="2" l="1"/>
  <c r="T864" i="2"/>
  <c r="U864" i="2"/>
  <c r="N866" i="2" l="1"/>
  <c r="T865" i="2"/>
  <c r="U865" i="2"/>
  <c r="N867" i="2" l="1"/>
  <c r="T866" i="2"/>
  <c r="U866" i="2"/>
  <c r="N868" i="2" l="1"/>
  <c r="T867" i="2"/>
  <c r="U867" i="2"/>
  <c r="N869" i="2" l="1"/>
  <c r="T868" i="2"/>
  <c r="U868" i="2"/>
  <c r="N870" i="2" l="1"/>
  <c r="T869" i="2"/>
  <c r="U869" i="2"/>
  <c r="N871" i="2" l="1"/>
  <c r="T870" i="2"/>
  <c r="U870" i="2"/>
  <c r="N872" i="2" l="1"/>
  <c r="T871" i="2"/>
  <c r="U871" i="2"/>
  <c r="N873" i="2" l="1"/>
  <c r="T872" i="2"/>
  <c r="U872" i="2"/>
  <c r="N874" i="2" l="1"/>
  <c r="T873" i="2"/>
  <c r="U873" i="2"/>
  <c r="N875" i="2" l="1"/>
  <c r="T874" i="2"/>
  <c r="U874" i="2"/>
  <c r="N876" i="2" l="1"/>
  <c r="T875" i="2"/>
  <c r="U875" i="2"/>
  <c r="N877" i="2" l="1"/>
  <c r="T876" i="2"/>
  <c r="U876" i="2"/>
  <c r="N878" i="2" l="1"/>
  <c r="T877" i="2"/>
  <c r="U877" i="2"/>
  <c r="N879" i="2" l="1"/>
  <c r="T878" i="2"/>
  <c r="U878" i="2"/>
  <c r="N880" i="2" l="1"/>
  <c r="T879" i="2"/>
  <c r="U879" i="2"/>
  <c r="N881" i="2" l="1"/>
  <c r="T880" i="2"/>
  <c r="U880" i="2"/>
  <c r="N882" i="2" l="1"/>
  <c r="T881" i="2"/>
  <c r="U881" i="2"/>
  <c r="N883" i="2" l="1"/>
  <c r="T882" i="2"/>
  <c r="U882" i="2"/>
  <c r="N884" i="2" l="1"/>
  <c r="T883" i="2"/>
  <c r="U883" i="2"/>
  <c r="N885" i="2" l="1"/>
  <c r="T884" i="2"/>
  <c r="U884" i="2"/>
  <c r="N886" i="2" l="1"/>
  <c r="T885" i="2"/>
  <c r="U885" i="2"/>
  <c r="N887" i="2" l="1"/>
  <c r="T886" i="2"/>
  <c r="U886" i="2"/>
  <c r="N888" i="2" l="1"/>
  <c r="T887" i="2"/>
  <c r="U887" i="2"/>
  <c r="N889" i="2" l="1"/>
  <c r="T888" i="2"/>
  <c r="U888" i="2"/>
  <c r="N890" i="2" l="1"/>
  <c r="T889" i="2"/>
  <c r="U889" i="2"/>
  <c r="N891" i="2" l="1"/>
  <c r="T890" i="2"/>
  <c r="U890" i="2"/>
  <c r="N892" i="2" l="1"/>
  <c r="T891" i="2"/>
  <c r="U891" i="2"/>
  <c r="N893" i="2" l="1"/>
  <c r="T892" i="2"/>
  <c r="U892" i="2"/>
  <c r="N894" i="2" l="1"/>
  <c r="T893" i="2"/>
  <c r="U893" i="2"/>
  <c r="N895" i="2" l="1"/>
  <c r="T894" i="2"/>
  <c r="U894" i="2"/>
  <c r="N896" i="2" l="1"/>
  <c r="T895" i="2"/>
  <c r="U895" i="2"/>
  <c r="N897" i="2" l="1"/>
  <c r="T896" i="2"/>
  <c r="U896" i="2"/>
  <c r="N898" i="2" l="1"/>
  <c r="T897" i="2"/>
  <c r="U897" i="2"/>
  <c r="N899" i="2" l="1"/>
  <c r="T898" i="2"/>
  <c r="U898" i="2"/>
  <c r="N900" i="2" l="1"/>
  <c r="T899" i="2"/>
  <c r="U899" i="2"/>
  <c r="N901" i="2" l="1"/>
  <c r="T900" i="2"/>
  <c r="U900" i="2"/>
  <c r="N902" i="2" l="1"/>
  <c r="T901" i="2"/>
  <c r="U901" i="2"/>
  <c r="N903" i="2" l="1"/>
  <c r="T902" i="2"/>
  <c r="U902" i="2"/>
  <c r="N904" i="2" l="1"/>
  <c r="T903" i="2"/>
  <c r="U903" i="2"/>
  <c r="N905" i="2" l="1"/>
  <c r="T904" i="2"/>
  <c r="U904" i="2"/>
  <c r="N906" i="2" l="1"/>
  <c r="T905" i="2"/>
  <c r="U905" i="2"/>
  <c r="N907" i="2" l="1"/>
  <c r="T906" i="2"/>
  <c r="U906" i="2"/>
  <c r="N908" i="2" l="1"/>
  <c r="T907" i="2"/>
  <c r="U907" i="2"/>
  <c r="N909" i="2" l="1"/>
  <c r="T908" i="2"/>
  <c r="U908" i="2"/>
  <c r="N910" i="2" l="1"/>
  <c r="T909" i="2"/>
  <c r="U909" i="2"/>
  <c r="N911" i="2" l="1"/>
  <c r="T910" i="2"/>
  <c r="U910" i="2"/>
  <c r="N912" i="2" l="1"/>
  <c r="T911" i="2"/>
  <c r="U911" i="2"/>
  <c r="N913" i="2" l="1"/>
  <c r="T912" i="2"/>
  <c r="U912" i="2"/>
  <c r="N914" i="2" l="1"/>
  <c r="T913" i="2"/>
  <c r="U913" i="2"/>
  <c r="N915" i="2" l="1"/>
  <c r="T914" i="2"/>
  <c r="U914" i="2"/>
  <c r="N916" i="2" l="1"/>
  <c r="T915" i="2"/>
  <c r="U915" i="2"/>
  <c r="N917" i="2" l="1"/>
  <c r="T916" i="2"/>
  <c r="U916" i="2"/>
  <c r="N918" i="2" l="1"/>
  <c r="T917" i="2"/>
  <c r="U917" i="2"/>
  <c r="N919" i="2" l="1"/>
  <c r="T918" i="2"/>
  <c r="U918" i="2"/>
  <c r="N920" i="2" l="1"/>
  <c r="T919" i="2"/>
  <c r="U919" i="2"/>
  <c r="N921" i="2" l="1"/>
  <c r="T920" i="2"/>
  <c r="U920" i="2"/>
  <c r="N922" i="2" l="1"/>
  <c r="T921" i="2"/>
  <c r="U921" i="2"/>
  <c r="N923" i="2" l="1"/>
  <c r="T922" i="2"/>
  <c r="U922" i="2"/>
  <c r="N924" i="2" l="1"/>
  <c r="T923" i="2"/>
  <c r="U923" i="2"/>
  <c r="N925" i="2" l="1"/>
  <c r="T924" i="2"/>
  <c r="U924" i="2"/>
  <c r="N926" i="2" l="1"/>
  <c r="T925" i="2"/>
  <c r="U925" i="2"/>
  <c r="N927" i="2" l="1"/>
  <c r="T926" i="2"/>
  <c r="U926" i="2"/>
  <c r="N928" i="2" l="1"/>
  <c r="T927" i="2"/>
  <c r="U927" i="2"/>
  <c r="N929" i="2" l="1"/>
  <c r="T928" i="2"/>
  <c r="U928" i="2"/>
  <c r="N930" i="2" l="1"/>
  <c r="T929" i="2"/>
  <c r="U929" i="2"/>
  <c r="N931" i="2" l="1"/>
  <c r="T930" i="2"/>
  <c r="U930" i="2"/>
  <c r="N932" i="2" l="1"/>
  <c r="T931" i="2"/>
  <c r="U931" i="2"/>
  <c r="N933" i="2" l="1"/>
  <c r="T932" i="2"/>
  <c r="U932" i="2"/>
  <c r="N934" i="2" l="1"/>
  <c r="T933" i="2"/>
  <c r="U933" i="2"/>
  <c r="N935" i="2" l="1"/>
  <c r="T934" i="2"/>
  <c r="U934" i="2"/>
  <c r="N936" i="2" l="1"/>
  <c r="T935" i="2"/>
  <c r="U935" i="2"/>
  <c r="N937" i="2" l="1"/>
  <c r="T936" i="2"/>
  <c r="U936" i="2"/>
  <c r="N938" i="2" l="1"/>
  <c r="T937" i="2"/>
  <c r="U937" i="2"/>
  <c r="N939" i="2" l="1"/>
  <c r="T938" i="2"/>
  <c r="U938" i="2"/>
  <c r="N940" i="2" l="1"/>
  <c r="T939" i="2"/>
  <c r="U939" i="2"/>
  <c r="N941" i="2" l="1"/>
  <c r="T940" i="2"/>
  <c r="U940" i="2"/>
  <c r="N942" i="2" l="1"/>
  <c r="T941" i="2"/>
  <c r="U941" i="2"/>
  <c r="N943" i="2" l="1"/>
  <c r="T942" i="2"/>
  <c r="U942" i="2"/>
  <c r="N944" i="2" l="1"/>
  <c r="T943" i="2"/>
  <c r="U943" i="2"/>
  <c r="N945" i="2" l="1"/>
  <c r="T944" i="2"/>
  <c r="U944" i="2"/>
  <c r="N946" i="2" l="1"/>
  <c r="T945" i="2"/>
  <c r="U945" i="2"/>
  <c r="N947" i="2" l="1"/>
  <c r="T946" i="2"/>
  <c r="U946" i="2"/>
  <c r="N948" i="2" l="1"/>
  <c r="T947" i="2"/>
  <c r="U947" i="2"/>
  <c r="N949" i="2" l="1"/>
  <c r="T948" i="2"/>
  <c r="U948" i="2"/>
  <c r="N950" i="2" l="1"/>
  <c r="T949" i="2"/>
  <c r="U949" i="2"/>
  <c r="N951" i="2" l="1"/>
  <c r="T950" i="2"/>
  <c r="U950" i="2"/>
  <c r="N952" i="2" l="1"/>
  <c r="T951" i="2"/>
  <c r="U951" i="2"/>
  <c r="N953" i="2" l="1"/>
  <c r="T952" i="2"/>
  <c r="U952" i="2"/>
  <c r="N954" i="2" l="1"/>
  <c r="T953" i="2"/>
  <c r="U953" i="2"/>
  <c r="N955" i="2" l="1"/>
  <c r="T954" i="2"/>
  <c r="U954" i="2"/>
  <c r="N956" i="2" l="1"/>
  <c r="T955" i="2"/>
  <c r="U955" i="2"/>
  <c r="N957" i="2" l="1"/>
  <c r="T956" i="2"/>
  <c r="U956" i="2"/>
  <c r="N958" i="2" l="1"/>
  <c r="T957" i="2"/>
  <c r="U957" i="2"/>
  <c r="N959" i="2" l="1"/>
  <c r="T958" i="2"/>
  <c r="U958" i="2"/>
  <c r="N960" i="2" l="1"/>
  <c r="T959" i="2"/>
  <c r="U959" i="2"/>
  <c r="N961" i="2" l="1"/>
  <c r="T960" i="2"/>
  <c r="U960" i="2"/>
  <c r="N962" i="2" l="1"/>
  <c r="T961" i="2"/>
  <c r="U961" i="2"/>
  <c r="N963" i="2" l="1"/>
  <c r="T962" i="2"/>
  <c r="U962" i="2"/>
  <c r="N964" i="2" l="1"/>
  <c r="T963" i="2"/>
  <c r="U963" i="2"/>
  <c r="N965" i="2" l="1"/>
  <c r="T964" i="2"/>
  <c r="U964" i="2"/>
  <c r="N966" i="2" l="1"/>
  <c r="T965" i="2"/>
  <c r="U965" i="2"/>
  <c r="N967" i="2" l="1"/>
  <c r="T966" i="2"/>
  <c r="U966" i="2"/>
  <c r="N968" i="2" l="1"/>
  <c r="T967" i="2"/>
  <c r="U967" i="2"/>
  <c r="N969" i="2" l="1"/>
  <c r="T968" i="2"/>
  <c r="U968" i="2"/>
  <c r="N970" i="2" l="1"/>
  <c r="T969" i="2"/>
  <c r="U969" i="2"/>
  <c r="N971" i="2" l="1"/>
  <c r="T970" i="2"/>
  <c r="U970" i="2"/>
  <c r="N972" i="2" l="1"/>
  <c r="T971" i="2"/>
  <c r="U971" i="2"/>
  <c r="N973" i="2" l="1"/>
  <c r="T972" i="2"/>
  <c r="U972" i="2"/>
  <c r="N974" i="2" l="1"/>
  <c r="T973" i="2"/>
  <c r="U973" i="2"/>
  <c r="N975" i="2" l="1"/>
  <c r="T974" i="2"/>
  <c r="U974" i="2"/>
  <c r="N976" i="2" l="1"/>
  <c r="T975" i="2"/>
  <c r="U975" i="2"/>
  <c r="N977" i="2" l="1"/>
  <c r="T976" i="2"/>
  <c r="U976" i="2"/>
  <c r="N978" i="2" l="1"/>
  <c r="T977" i="2"/>
  <c r="U977" i="2"/>
  <c r="N979" i="2" l="1"/>
  <c r="T978" i="2"/>
  <c r="U978" i="2"/>
  <c r="N980" i="2" l="1"/>
  <c r="T979" i="2"/>
  <c r="U979" i="2"/>
  <c r="N981" i="2" l="1"/>
  <c r="T980" i="2"/>
  <c r="U980" i="2"/>
  <c r="N982" i="2" l="1"/>
  <c r="T981" i="2"/>
  <c r="U981" i="2"/>
  <c r="N983" i="2" l="1"/>
  <c r="T982" i="2"/>
  <c r="U982" i="2"/>
  <c r="N984" i="2" l="1"/>
  <c r="T983" i="2"/>
  <c r="U983" i="2"/>
  <c r="N985" i="2" l="1"/>
  <c r="T984" i="2"/>
  <c r="U984" i="2"/>
  <c r="N986" i="2" l="1"/>
  <c r="T985" i="2"/>
  <c r="U985" i="2"/>
  <c r="N987" i="2" l="1"/>
  <c r="T986" i="2"/>
  <c r="U986" i="2"/>
  <c r="N988" i="2" l="1"/>
  <c r="T987" i="2"/>
  <c r="U987" i="2"/>
  <c r="N989" i="2" l="1"/>
  <c r="T988" i="2"/>
  <c r="U988" i="2"/>
  <c r="N990" i="2" l="1"/>
  <c r="T989" i="2"/>
  <c r="U989" i="2"/>
  <c r="N991" i="2" l="1"/>
  <c r="T990" i="2"/>
  <c r="U990" i="2"/>
  <c r="N992" i="2" l="1"/>
  <c r="T991" i="2"/>
  <c r="U991" i="2"/>
  <c r="N993" i="2" l="1"/>
  <c r="T992" i="2"/>
  <c r="U992" i="2"/>
  <c r="N994" i="2" l="1"/>
  <c r="T993" i="2"/>
  <c r="U993" i="2"/>
  <c r="N995" i="2" l="1"/>
  <c r="T994" i="2"/>
  <c r="U994" i="2"/>
  <c r="N996" i="2" l="1"/>
  <c r="T995" i="2"/>
  <c r="U995" i="2"/>
  <c r="N997" i="2" l="1"/>
  <c r="T996" i="2"/>
  <c r="U996" i="2"/>
  <c r="N998" i="2" l="1"/>
  <c r="T997" i="2"/>
  <c r="U997" i="2"/>
  <c r="N999" i="2" l="1"/>
  <c r="T998" i="2"/>
  <c r="U998" i="2"/>
  <c r="N1000" i="2" l="1"/>
  <c r="T999" i="2"/>
  <c r="U999" i="2"/>
  <c r="N1001" i="2" l="1"/>
  <c r="T1000" i="2"/>
  <c r="U1000" i="2"/>
  <c r="N1002" i="2" l="1"/>
  <c r="T1001" i="2"/>
  <c r="U1001" i="2"/>
  <c r="N1003" i="2" l="1"/>
  <c r="T1002" i="2"/>
  <c r="U1002" i="2"/>
  <c r="N1004" i="2" l="1"/>
  <c r="T1003" i="2"/>
  <c r="U1003" i="2"/>
  <c r="N1005" i="2" l="1"/>
  <c r="T1004" i="2"/>
  <c r="U1004" i="2"/>
  <c r="N1006" i="2" l="1"/>
  <c r="T1005" i="2"/>
  <c r="U1005" i="2"/>
  <c r="N1007" i="2" l="1"/>
  <c r="T1006" i="2"/>
  <c r="U1006" i="2"/>
  <c r="N1008" i="2" l="1"/>
  <c r="T1007" i="2"/>
  <c r="U1007" i="2"/>
  <c r="N1009" i="2" l="1"/>
  <c r="T1008" i="2"/>
  <c r="U1008" i="2"/>
  <c r="N1010" i="2" l="1"/>
  <c r="T1009" i="2"/>
  <c r="U1009" i="2"/>
  <c r="N1011" i="2" l="1"/>
  <c r="T1010" i="2"/>
  <c r="U1010" i="2"/>
  <c r="N1012" i="2" l="1"/>
  <c r="T1011" i="2"/>
  <c r="U1011" i="2"/>
  <c r="N1013" i="2" l="1"/>
  <c r="T1012" i="2"/>
  <c r="U1012" i="2"/>
  <c r="N1014" i="2" l="1"/>
  <c r="T1013" i="2"/>
  <c r="U1013" i="2"/>
  <c r="N1015" i="2" l="1"/>
  <c r="T1014" i="2"/>
  <c r="U1014" i="2"/>
  <c r="N1016" i="2" l="1"/>
  <c r="T1015" i="2"/>
  <c r="U1015" i="2"/>
  <c r="N1017" i="2" l="1"/>
  <c r="T1016" i="2"/>
  <c r="U1016" i="2"/>
  <c r="N1018" i="2" l="1"/>
  <c r="T1017" i="2"/>
  <c r="U1017" i="2"/>
  <c r="N1019" i="2" l="1"/>
  <c r="T1018" i="2"/>
  <c r="U1018" i="2"/>
  <c r="N1020" i="2" l="1"/>
  <c r="T1019" i="2"/>
  <c r="U1019" i="2"/>
  <c r="N1021" i="2" l="1"/>
  <c r="T1020" i="2"/>
  <c r="U1020" i="2"/>
  <c r="N1022" i="2" l="1"/>
  <c r="T1021" i="2"/>
  <c r="U1021" i="2"/>
  <c r="N1023" i="2" l="1"/>
  <c r="T1022" i="2"/>
  <c r="U1022" i="2"/>
  <c r="N1024" i="2" l="1"/>
  <c r="T1023" i="2"/>
  <c r="U1023" i="2"/>
  <c r="N1025" i="2" l="1"/>
  <c r="T1024" i="2"/>
  <c r="U1024" i="2"/>
  <c r="N1026" i="2" l="1"/>
  <c r="T1025" i="2"/>
  <c r="U1025" i="2"/>
  <c r="N1027" i="2" l="1"/>
  <c r="T1026" i="2"/>
  <c r="U1026" i="2"/>
  <c r="N1028" i="2" l="1"/>
  <c r="T1027" i="2"/>
  <c r="U1027" i="2"/>
  <c r="N1029" i="2" l="1"/>
  <c r="T1028" i="2"/>
  <c r="U1028" i="2"/>
  <c r="N1030" i="2" l="1"/>
  <c r="T1029" i="2"/>
  <c r="U1029" i="2"/>
  <c r="N1031" i="2" l="1"/>
  <c r="T1030" i="2"/>
  <c r="U1030" i="2"/>
  <c r="N1032" i="2" l="1"/>
  <c r="T1031" i="2"/>
  <c r="U1031" i="2"/>
  <c r="N1033" i="2" l="1"/>
  <c r="T1032" i="2"/>
  <c r="U1032" i="2"/>
  <c r="N1034" i="2" l="1"/>
  <c r="T1033" i="2"/>
  <c r="U1033" i="2"/>
  <c r="N1035" i="2" l="1"/>
  <c r="T1034" i="2"/>
  <c r="U1034" i="2"/>
  <c r="N1036" i="2" l="1"/>
  <c r="T1035" i="2"/>
  <c r="U1035" i="2"/>
  <c r="N1037" i="2" l="1"/>
  <c r="T1036" i="2"/>
  <c r="U1036" i="2"/>
  <c r="N1038" i="2" l="1"/>
  <c r="T1037" i="2"/>
  <c r="U1037" i="2"/>
  <c r="N1039" i="2" l="1"/>
  <c r="T1038" i="2"/>
  <c r="U1038" i="2"/>
  <c r="N1040" i="2" l="1"/>
  <c r="T1039" i="2"/>
  <c r="U1039" i="2"/>
  <c r="N1041" i="2" l="1"/>
  <c r="T1040" i="2"/>
  <c r="U1040" i="2"/>
  <c r="N1042" i="2" l="1"/>
  <c r="T1041" i="2"/>
  <c r="U1041" i="2"/>
  <c r="N1043" i="2" l="1"/>
  <c r="T1042" i="2"/>
  <c r="U1042" i="2"/>
  <c r="N1044" i="2" l="1"/>
  <c r="T1043" i="2"/>
  <c r="U1043" i="2"/>
  <c r="N1045" i="2" l="1"/>
  <c r="T1044" i="2"/>
  <c r="U1044" i="2"/>
  <c r="N1046" i="2" l="1"/>
  <c r="T1045" i="2"/>
  <c r="U1045" i="2"/>
  <c r="N1047" i="2" l="1"/>
  <c r="T1046" i="2"/>
  <c r="U1046" i="2"/>
  <c r="N1048" i="2" l="1"/>
  <c r="T1047" i="2"/>
  <c r="U1047" i="2"/>
  <c r="N1049" i="2" l="1"/>
  <c r="T1048" i="2"/>
  <c r="U1048" i="2"/>
  <c r="N1050" i="2" l="1"/>
  <c r="T1049" i="2"/>
  <c r="U1049" i="2"/>
  <c r="N1051" i="2" l="1"/>
  <c r="T1050" i="2"/>
  <c r="U1050" i="2"/>
  <c r="N1052" i="2" l="1"/>
  <c r="T1051" i="2"/>
  <c r="U1051" i="2"/>
  <c r="N1053" i="2" l="1"/>
  <c r="T1052" i="2"/>
  <c r="U1052" i="2"/>
  <c r="N1054" i="2" l="1"/>
  <c r="T1053" i="2"/>
  <c r="U1053" i="2"/>
  <c r="N1055" i="2" l="1"/>
  <c r="T1054" i="2"/>
  <c r="U1054" i="2"/>
  <c r="N1056" i="2" l="1"/>
  <c r="T1055" i="2"/>
  <c r="U1055" i="2"/>
  <c r="N1057" i="2" l="1"/>
  <c r="T1056" i="2"/>
  <c r="U1056" i="2"/>
  <c r="N1058" i="2" l="1"/>
  <c r="T1057" i="2"/>
  <c r="U1057" i="2"/>
  <c r="N1059" i="2" l="1"/>
  <c r="T1058" i="2"/>
  <c r="U1058" i="2"/>
  <c r="N1060" i="2" l="1"/>
  <c r="T1059" i="2"/>
  <c r="U1059" i="2"/>
  <c r="N1061" i="2" l="1"/>
  <c r="T1060" i="2"/>
  <c r="U1060" i="2"/>
  <c r="N1062" i="2" l="1"/>
  <c r="T1061" i="2"/>
  <c r="U1061" i="2"/>
  <c r="N1063" i="2" l="1"/>
  <c r="T1062" i="2"/>
  <c r="U1062" i="2"/>
  <c r="N1064" i="2" l="1"/>
  <c r="T1063" i="2"/>
  <c r="U1063" i="2"/>
  <c r="N1065" i="2" l="1"/>
  <c r="T1064" i="2"/>
  <c r="U1064" i="2"/>
  <c r="N1066" i="2" l="1"/>
  <c r="T1065" i="2"/>
  <c r="U1065" i="2"/>
  <c r="N1067" i="2" l="1"/>
  <c r="T1066" i="2"/>
  <c r="U1066" i="2"/>
  <c r="N1068" i="2" l="1"/>
  <c r="T1067" i="2"/>
  <c r="U1067" i="2"/>
  <c r="N1069" i="2" l="1"/>
  <c r="T1068" i="2"/>
  <c r="U1068" i="2"/>
  <c r="N1070" i="2" l="1"/>
  <c r="T1069" i="2"/>
  <c r="U1069" i="2"/>
  <c r="N1071" i="2" l="1"/>
  <c r="T1070" i="2"/>
  <c r="U1070" i="2"/>
  <c r="N1072" i="2" l="1"/>
  <c r="T1071" i="2"/>
  <c r="U1071" i="2"/>
  <c r="N1073" i="2" l="1"/>
  <c r="T1072" i="2"/>
  <c r="U1072" i="2"/>
  <c r="N1074" i="2" l="1"/>
  <c r="T1073" i="2"/>
  <c r="U1073" i="2"/>
  <c r="N1075" i="2" l="1"/>
  <c r="T1074" i="2"/>
  <c r="U1074" i="2"/>
  <c r="N1076" i="2" l="1"/>
  <c r="T1075" i="2"/>
  <c r="U1075" i="2"/>
  <c r="N1077" i="2" l="1"/>
  <c r="T1076" i="2"/>
  <c r="U1076" i="2"/>
  <c r="N1078" i="2" l="1"/>
  <c r="T1077" i="2"/>
  <c r="U1077" i="2"/>
  <c r="N1079" i="2" l="1"/>
  <c r="T1078" i="2"/>
  <c r="U1078" i="2"/>
  <c r="N1080" i="2" l="1"/>
  <c r="T1079" i="2"/>
  <c r="U1079" i="2"/>
  <c r="N1081" i="2" l="1"/>
  <c r="T1080" i="2"/>
  <c r="U1080" i="2"/>
  <c r="N1082" i="2" l="1"/>
  <c r="T1081" i="2"/>
  <c r="U1081" i="2"/>
  <c r="N1083" i="2" l="1"/>
  <c r="T1082" i="2"/>
  <c r="U1082" i="2"/>
  <c r="N1084" i="2" l="1"/>
  <c r="T1083" i="2"/>
  <c r="U1083" i="2"/>
  <c r="N1085" i="2" l="1"/>
  <c r="T1084" i="2"/>
  <c r="U1084" i="2"/>
  <c r="N1086" i="2" l="1"/>
  <c r="T1085" i="2"/>
  <c r="U1085" i="2"/>
  <c r="N1087" i="2" l="1"/>
  <c r="T1086" i="2"/>
  <c r="U1086" i="2"/>
  <c r="N1088" i="2" l="1"/>
  <c r="T1087" i="2"/>
  <c r="U1087" i="2"/>
  <c r="N1089" i="2" l="1"/>
  <c r="T1088" i="2"/>
  <c r="U1088" i="2"/>
  <c r="N1090" i="2" l="1"/>
  <c r="T1089" i="2"/>
  <c r="U1089" i="2"/>
  <c r="N1091" i="2" l="1"/>
  <c r="T1090" i="2"/>
  <c r="U1090" i="2"/>
  <c r="N1092" i="2" l="1"/>
  <c r="T1091" i="2"/>
  <c r="U1091" i="2"/>
  <c r="N1093" i="2" l="1"/>
  <c r="T1092" i="2"/>
  <c r="U1092" i="2"/>
  <c r="N1094" i="2" l="1"/>
  <c r="T1093" i="2"/>
  <c r="U1093" i="2"/>
  <c r="N1095" i="2" l="1"/>
  <c r="T1094" i="2"/>
  <c r="U1094" i="2"/>
  <c r="N1096" i="2" l="1"/>
  <c r="T1095" i="2"/>
  <c r="U1095" i="2"/>
  <c r="N1097" i="2" l="1"/>
  <c r="T1096" i="2"/>
  <c r="U1096" i="2"/>
  <c r="N1098" i="2" l="1"/>
  <c r="T1097" i="2"/>
  <c r="U1097" i="2"/>
  <c r="N1099" i="2" l="1"/>
  <c r="T1098" i="2"/>
  <c r="U1098" i="2"/>
  <c r="N1100" i="2" l="1"/>
  <c r="T1099" i="2"/>
  <c r="U1099" i="2"/>
  <c r="N1101" i="2" l="1"/>
  <c r="T1100" i="2"/>
  <c r="U1100" i="2"/>
  <c r="N1102" i="2" l="1"/>
  <c r="T1101" i="2"/>
  <c r="U1101" i="2"/>
  <c r="N1103" i="2" l="1"/>
  <c r="T1102" i="2"/>
  <c r="U1102" i="2"/>
  <c r="N1104" i="2" l="1"/>
  <c r="T1103" i="2"/>
  <c r="U1103" i="2"/>
  <c r="N1105" i="2" l="1"/>
  <c r="T1104" i="2"/>
  <c r="U1104" i="2"/>
  <c r="N1106" i="2" l="1"/>
  <c r="T1105" i="2"/>
  <c r="U1105" i="2"/>
  <c r="N1107" i="2" l="1"/>
  <c r="T1106" i="2"/>
  <c r="U1106" i="2"/>
  <c r="N1108" i="2" l="1"/>
  <c r="T1107" i="2"/>
  <c r="U1107" i="2"/>
  <c r="N1109" i="2" l="1"/>
  <c r="T1108" i="2"/>
  <c r="U1108" i="2"/>
  <c r="N1110" i="2" l="1"/>
  <c r="T1109" i="2"/>
  <c r="U1109" i="2"/>
  <c r="N1111" i="2" l="1"/>
  <c r="T1110" i="2"/>
  <c r="U1110" i="2"/>
  <c r="N1112" i="2" l="1"/>
  <c r="T1111" i="2"/>
  <c r="U1111" i="2"/>
  <c r="N1113" i="2" l="1"/>
  <c r="T1112" i="2"/>
  <c r="U1112" i="2"/>
  <c r="N1114" i="2" l="1"/>
  <c r="T1113" i="2"/>
  <c r="U1113" i="2"/>
  <c r="N1115" i="2" l="1"/>
  <c r="T1114" i="2"/>
  <c r="U1114" i="2"/>
  <c r="N1116" i="2" l="1"/>
  <c r="T1115" i="2"/>
  <c r="U1115" i="2"/>
  <c r="N1117" i="2" l="1"/>
  <c r="T1116" i="2"/>
  <c r="U1116" i="2"/>
  <c r="N1118" i="2" l="1"/>
  <c r="T1117" i="2"/>
  <c r="U1117" i="2"/>
  <c r="N1119" i="2" l="1"/>
  <c r="T1118" i="2"/>
  <c r="U1118" i="2"/>
  <c r="N1120" i="2" l="1"/>
  <c r="T1119" i="2"/>
  <c r="U1119" i="2"/>
  <c r="N1121" i="2" l="1"/>
  <c r="T1120" i="2"/>
  <c r="U1120" i="2"/>
  <c r="N1122" i="2" l="1"/>
  <c r="T1121" i="2"/>
  <c r="U1121" i="2"/>
  <c r="N1123" i="2" l="1"/>
  <c r="T1122" i="2"/>
  <c r="U1122" i="2"/>
  <c r="N1124" i="2" l="1"/>
  <c r="T1123" i="2"/>
  <c r="U1123" i="2"/>
  <c r="N1125" i="2" l="1"/>
  <c r="T1124" i="2"/>
  <c r="U1124" i="2"/>
  <c r="N1126" i="2" l="1"/>
  <c r="T1125" i="2"/>
  <c r="U1125" i="2"/>
  <c r="N1127" i="2" l="1"/>
  <c r="T1126" i="2"/>
  <c r="U1126" i="2"/>
  <c r="N1128" i="2" l="1"/>
  <c r="T1127" i="2"/>
  <c r="U1127" i="2"/>
  <c r="N1129" i="2" l="1"/>
  <c r="T1128" i="2"/>
  <c r="U1128" i="2"/>
  <c r="N1130" i="2" l="1"/>
  <c r="T1129" i="2"/>
  <c r="U1129" i="2"/>
  <c r="N1131" i="2" l="1"/>
  <c r="T1130" i="2"/>
  <c r="U1130" i="2"/>
  <c r="N1132" i="2" l="1"/>
  <c r="T1131" i="2"/>
  <c r="U1131" i="2"/>
  <c r="N1133" i="2" l="1"/>
  <c r="T1132" i="2"/>
  <c r="U1132" i="2"/>
  <c r="N1134" i="2" l="1"/>
  <c r="T1133" i="2"/>
  <c r="U1133" i="2"/>
  <c r="N1135" i="2" l="1"/>
  <c r="T1134" i="2"/>
  <c r="U1134" i="2"/>
  <c r="N1136" i="2" l="1"/>
  <c r="T1135" i="2"/>
  <c r="U1135" i="2"/>
  <c r="N1137" i="2" l="1"/>
  <c r="T1136" i="2"/>
  <c r="U1136" i="2"/>
  <c r="N1138" i="2" l="1"/>
  <c r="T1137" i="2"/>
  <c r="U1137" i="2"/>
  <c r="N1139" i="2" l="1"/>
  <c r="T1138" i="2"/>
  <c r="U1138" i="2"/>
  <c r="N1140" i="2" l="1"/>
  <c r="T1139" i="2"/>
  <c r="U1139" i="2"/>
  <c r="N1141" i="2" l="1"/>
  <c r="T1140" i="2"/>
  <c r="U1140" i="2"/>
  <c r="N1142" i="2" l="1"/>
  <c r="T1141" i="2"/>
  <c r="U1141" i="2"/>
  <c r="N1143" i="2" l="1"/>
  <c r="T1142" i="2"/>
  <c r="U1142" i="2"/>
  <c r="N1144" i="2" l="1"/>
  <c r="T1143" i="2"/>
  <c r="U1143" i="2"/>
  <c r="N1145" i="2" l="1"/>
  <c r="T1144" i="2"/>
  <c r="U1144" i="2"/>
  <c r="N1146" i="2" l="1"/>
  <c r="T1145" i="2"/>
  <c r="U1145" i="2"/>
  <c r="N1147" i="2" l="1"/>
  <c r="T1146" i="2"/>
  <c r="U1146" i="2"/>
  <c r="N1148" i="2" l="1"/>
  <c r="T1147" i="2"/>
  <c r="U1147" i="2"/>
  <c r="N1149" i="2" l="1"/>
  <c r="T1148" i="2"/>
  <c r="U1148" i="2"/>
  <c r="N1150" i="2" l="1"/>
  <c r="T1149" i="2"/>
  <c r="U1149" i="2"/>
  <c r="N1151" i="2" l="1"/>
  <c r="T1150" i="2"/>
  <c r="U1150" i="2"/>
  <c r="N1152" i="2" l="1"/>
  <c r="T1151" i="2"/>
  <c r="U1151" i="2"/>
  <c r="N1153" i="2" l="1"/>
  <c r="T1152" i="2"/>
  <c r="U1152" i="2"/>
  <c r="N1154" i="2" l="1"/>
  <c r="T1153" i="2"/>
  <c r="U1153" i="2"/>
  <c r="N1155" i="2" l="1"/>
  <c r="T1154" i="2"/>
  <c r="U1154" i="2"/>
  <c r="N1156" i="2" l="1"/>
  <c r="T1155" i="2"/>
  <c r="U1155" i="2"/>
  <c r="N1157" i="2" l="1"/>
  <c r="T1156" i="2"/>
  <c r="U1156" i="2"/>
  <c r="N1158" i="2" l="1"/>
  <c r="T1157" i="2"/>
  <c r="U1157" i="2"/>
  <c r="N1159" i="2" l="1"/>
  <c r="T1158" i="2"/>
  <c r="U1158" i="2"/>
  <c r="N1160" i="2" l="1"/>
  <c r="T1159" i="2"/>
  <c r="U1159" i="2"/>
  <c r="N1161" i="2" l="1"/>
  <c r="T1160" i="2"/>
  <c r="U1160" i="2"/>
  <c r="N1162" i="2" l="1"/>
  <c r="T1161" i="2"/>
  <c r="U1161" i="2"/>
  <c r="N1163" i="2" l="1"/>
  <c r="T1162" i="2"/>
  <c r="U1162" i="2"/>
  <c r="N1164" i="2" l="1"/>
  <c r="T1163" i="2"/>
  <c r="U1163" i="2"/>
  <c r="N1165" i="2" l="1"/>
  <c r="T1164" i="2"/>
  <c r="U1164" i="2"/>
  <c r="N1166" i="2" l="1"/>
  <c r="T1165" i="2"/>
  <c r="U1165" i="2"/>
  <c r="N1167" i="2" l="1"/>
  <c r="T1166" i="2"/>
  <c r="U1166" i="2"/>
  <c r="N1168" i="2" l="1"/>
  <c r="T1167" i="2"/>
  <c r="U1167" i="2"/>
  <c r="N1169" i="2" l="1"/>
  <c r="T1168" i="2"/>
  <c r="U1168" i="2"/>
  <c r="N1170" i="2" l="1"/>
  <c r="T1169" i="2"/>
  <c r="U1169" i="2"/>
  <c r="N1171" i="2" l="1"/>
  <c r="T1170" i="2"/>
  <c r="U1170" i="2"/>
  <c r="N1172" i="2" l="1"/>
  <c r="T1171" i="2"/>
  <c r="U1171" i="2"/>
  <c r="N1173" i="2" l="1"/>
  <c r="T1172" i="2"/>
  <c r="U1172" i="2"/>
  <c r="N1174" i="2" l="1"/>
  <c r="T1173" i="2"/>
  <c r="U1173" i="2"/>
  <c r="N1175" i="2" l="1"/>
  <c r="T1174" i="2"/>
  <c r="U1174" i="2"/>
  <c r="N1176" i="2" l="1"/>
  <c r="T1175" i="2"/>
  <c r="U1175" i="2"/>
  <c r="N1177" i="2" l="1"/>
  <c r="T1176" i="2"/>
  <c r="U1176" i="2"/>
  <c r="N1178" i="2" l="1"/>
  <c r="T1177" i="2"/>
  <c r="U1177" i="2"/>
  <c r="N1179" i="2" l="1"/>
  <c r="T1178" i="2"/>
  <c r="U1178" i="2"/>
  <c r="N1180" i="2" l="1"/>
  <c r="T1179" i="2"/>
  <c r="U1179" i="2"/>
  <c r="N1181" i="2" l="1"/>
  <c r="T1180" i="2"/>
  <c r="U1180" i="2"/>
  <c r="N1182" i="2" l="1"/>
  <c r="T1181" i="2"/>
  <c r="U1181" i="2"/>
  <c r="N1183" i="2" l="1"/>
  <c r="T1182" i="2"/>
  <c r="U1182" i="2"/>
  <c r="N1184" i="2" l="1"/>
  <c r="T1183" i="2"/>
  <c r="U1183" i="2"/>
  <c r="N1185" i="2" l="1"/>
  <c r="T1184" i="2"/>
  <c r="U1184" i="2"/>
  <c r="N1186" i="2" l="1"/>
  <c r="T1185" i="2"/>
  <c r="U1185" i="2"/>
  <c r="N1187" i="2" l="1"/>
  <c r="T1186" i="2"/>
  <c r="U1186" i="2"/>
  <c r="N1188" i="2" l="1"/>
  <c r="T1187" i="2"/>
  <c r="U1187" i="2"/>
  <c r="N1189" i="2" l="1"/>
  <c r="T1188" i="2"/>
  <c r="U1188" i="2"/>
  <c r="N1190" i="2" l="1"/>
  <c r="T1189" i="2"/>
  <c r="U1189" i="2"/>
  <c r="N1191" i="2" l="1"/>
  <c r="T1190" i="2"/>
  <c r="U1190" i="2"/>
  <c r="N1192" i="2" l="1"/>
  <c r="T1191" i="2"/>
  <c r="U1191" i="2"/>
  <c r="N1193" i="2" l="1"/>
  <c r="T1192" i="2"/>
  <c r="U1192" i="2"/>
  <c r="N1194" i="2" l="1"/>
  <c r="T1193" i="2"/>
  <c r="U1193" i="2"/>
  <c r="N1195" i="2" l="1"/>
  <c r="T1194" i="2"/>
  <c r="U1194" i="2"/>
  <c r="N1196" i="2" l="1"/>
  <c r="T1195" i="2"/>
  <c r="U1195" i="2"/>
  <c r="N1197" i="2" l="1"/>
  <c r="T1196" i="2"/>
  <c r="U1196" i="2"/>
  <c r="N1198" i="2" l="1"/>
  <c r="T1197" i="2"/>
  <c r="U1197" i="2"/>
  <c r="N1199" i="2" l="1"/>
  <c r="T1198" i="2"/>
  <c r="U1198" i="2"/>
  <c r="N1200" i="2" l="1"/>
  <c r="T1199" i="2"/>
  <c r="U1199" i="2"/>
  <c r="N1201" i="2" l="1"/>
  <c r="T1200" i="2"/>
  <c r="U1200" i="2"/>
  <c r="N1202" i="2" l="1"/>
  <c r="T1201" i="2"/>
  <c r="U1201" i="2"/>
  <c r="N1203" i="2" l="1"/>
  <c r="T1202" i="2"/>
  <c r="U1202" i="2"/>
  <c r="N1204" i="2" l="1"/>
  <c r="T1203" i="2"/>
  <c r="U1203" i="2"/>
  <c r="N1205" i="2" l="1"/>
  <c r="T1204" i="2"/>
  <c r="U1204" i="2"/>
  <c r="N1206" i="2" l="1"/>
  <c r="T1205" i="2"/>
  <c r="U1205" i="2"/>
  <c r="N1207" i="2" l="1"/>
  <c r="T1206" i="2"/>
  <c r="U1206" i="2"/>
  <c r="N1208" i="2" l="1"/>
  <c r="T1207" i="2"/>
  <c r="U1207" i="2"/>
  <c r="N1209" i="2" l="1"/>
  <c r="T1208" i="2"/>
  <c r="U1208" i="2"/>
  <c r="N1210" i="2" l="1"/>
  <c r="T1209" i="2"/>
  <c r="U1209" i="2"/>
  <c r="N1211" i="2" l="1"/>
  <c r="T1210" i="2"/>
  <c r="U1210" i="2"/>
  <c r="N1212" i="2" l="1"/>
  <c r="T1211" i="2"/>
  <c r="U1211" i="2"/>
  <c r="N1213" i="2" l="1"/>
  <c r="T1212" i="2"/>
  <c r="U1212" i="2"/>
  <c r="N1214" i="2" l="1"/>
  <c r="T1213" i="2"/>
  <c r="U1213" i="2"/>
  <c r="N1215" i="2" l="1"/>
  <c r="T1214" i="2"/>
  <c r="U1214" i="2"/>
  <c r="N1216" i="2" l="1"/>
  <c r="T1215" i="2"/>
  <c r="U1215" i="2"/>
  <c r="N1217" i="2" l="1"/>
  <c r="T1216" i="2"/>
  <c r="U1216" i="2"/>
  <c r="N1218" i="2" l="1"/>
  <c r="T1217" i="2"/>
  <c r="U1217" i="2"/>
  <c r="N1219" i="2" l="1"/>
  <c r="T1218" i="2"/>
  <c r="U1218" i="2"/>
  <c r="N1220" i="2" l="1"/>
  <c r="T1219" i="2"/>
  <c r="U1219" i="2"/>
  <c r="N1221" i="2" l="1"/>
  <c r="T1220" i="2"/>
  <c r="U1220" i="2"/>
  <c r="N1222" i="2" l="1"/>
  <c r="T1221" i="2"/>
  <c r="U1221" i="2"/>
  <c r="N1223" i="2" l="1"/>
  <c r="T1222" i="2"/>
  <c r="U1222" i="2"/>
  <c r="N1224" i="2" l="1"/>
  <c r="T1223" i="2"/>
  <c r="U1223" i="2"/>
  <c r="N1225" i="2" l="1"/>
  <c r="T1224" i="2"/>
  <c r="U1224" i="2"/>
  <c r="N1226" i="2" l="1"/>
  <c r="T1225" i="2"/>
  <c r="U1225" i="2"/>
  <c r="N1227" i="2" l="1"/>
  <c r="T1226" i="2"/>
  <c r="U1226" i="2"/>
  <c r="N1228" i="2" l="1"/>
  <c r="T1227" i="2"/>
  <c r="U1227" i="2"/>
  <c r="N1229" i="2" l="1"/>
  <c r="T1228" i="2"/>
  <c r="U1228" i="2"/>
  <c r="N1230" i="2" l="1"/>
  <c r="T1229" i="2"/>
  <c r="U1229" i="2"/>
  <c r="N1231" i="2" l="1"/>
  <c r="T1230" i="2"/>
  <c r="U1230" i="2"/>
  <c r="N1232" i="2" l="1"/>
  <c r="T1231" i="2"/>
  <c r="U1231" i="2"/>
  <c r="N1233" i="2" l="1"/>
  <c r="T1232" i="2"/>
  <c r="U1232" i="2"/>
  <c r="N1234" i="2" l="1"/>
  <c r="T1233" i="2"/>
  <c r="U1233" i="2"/>
  <c r="N1235" i="2" l="1"/>
  <c r="T1234" i="2"/>
  <c r="U1234" i="2"/>
  <c r="N1236" i="2" l="1"/>
  <c r="T1235" i="2"/>
  <c r="U1235" i="2"/>
  <c r="N1237" i="2" l="1"/>
  <c r="T1236" i="2"/>
  <c r="U1236" i="2"/>
  <c r="N1238" i="2" l="1"/>
  <c r="T1237" i="2"/>
  <c r="U1237" i="2"/>
  <c r="N1239" i="2" l="1"/>
  <c r="T1238" i="2"/>
  <c r="U1238" i="2"/>
  <c r="N1240" i="2" l="1"/>
  <c r="T1239" i="2"/>
  <c r="U1239" i="2"/>
  <c r="N1241" i="2" l="1"/>
  <c r="T1240" i="2"/>
  <c r="U1240" i="2"/>
  <c r="N1242" i="2" l="1"/>
  <c r="T1241" i="2"/>
  <c r="U1241" i="2"/>
  <c r="N1243" i="2" l="1"/>
  <c r="T1242" i="2"/>
  <c r="U1242" i="2"/>
  <c r="N1244" i="2" l="1"/>
  <c r="T1243" i="2"/>
  <c r="U1243" i="2"/>
  <c r="N1245" i="2" l="1"/>
  <c r="T1244" i="2"/>
  <c r="U1244" i="2"/>
  <c r="N1246" i="2" l="1"/>
  <c r="T1245" i="2"/>
  <c r="U1245" i="2"/>
  <c r="N1247" i="2" l="1"/>
  <c r="T1246" i="2"/>
  <c r="U1246" i="2"/>
  <c r="N1248" i="2" l="1"/>
  <c r="T1247" i="2"/>
  <c r="U1247" i="2"/>
  <c r="N1249" i="2" l="1"/>
  <c r="T1248" i="2"/>
  <c r="U1248" i="2"/>
  <c r="N1250" i="2" l="1"/>
  <c r="T1249" i="2"/>
  <c r="U1249" i="2"/>
  <c r="N1251" i="2" l="1"/>
  <c r="T1250" i="2"/>
  <c r="U1250" i="2"/>
  <c r="N1252" i="2" l="1"/>
  <c r="T1251" i="2"/>
  <c r="U1251" i="2"/>
  <c r="N1253" i="2" l="1"/>
  <c r="T1252" i="2"/>
  <c r="U1252" i="2"/>
  <c r="N1254" i="2" l="1"/>
  <c r="T1253" i="2"/>
  <c r="U1253" i="2"/>
  <c r="N1255" i="2" l="1"/>
  <c r="T1254" i="2"/>
  <c r="U1254" i="2"/>
  <c r="N1256" i="2" l="1"/>
  <c r="T1255" i="2"/>
  <c r="U1255" i="2"/>
  <c r="N1257" i="2" l="1"/>
  <c r="T1256" i="2"/>
  <c r="U1256" i="2"/>
  <c r="N1258" i="2" l="1"/>
  <c r="T1257" i="2"/>
  <c r="U1257" i="2"/>
  <c r="N1259" i="2" l="1"/>
  <c r="T1258" i="2"/>
  <c r="U1258" i="2"/>
  <c r="N1260" i="2" l="1"/>
  <c r="T1259" i="2"/>
  <c r="U1259" i="2"/>
  <c r="N1261" i="2" l="1"/>
  <c r="T1260" i="2"/>
  <c r="U1260" i="2"/>
  <c r="N1262" i="2" l="1"/>
  <c r="T1261" i="2"/>
  <c r="U1261" i="2"/>
  <c r="N1263" i="2" l="1"/>
  <c r="T1262" i="2"/>
  <c r="U1262" i="2"/>
  <c r="N1264" i="2" l="1"/>
  <c r="T1263" i="2"/>
  <c r="U1263" i="2"/>
  <c r="N1265" i="2" l="1"/>
  <c r="T1264" i="2"/>
  <c r="U1264" i="2"/>
  <c r="N1266" i="2" l="1"/>
  <c r="T1265" i="2"/>
  <c r="U1265" i="2"/>
  <c r="N1267" i="2" l="1"/>
  <c r="T1266" i="2"/>
  <c r="U1266" i="2"/>
  <c r="N1268" i="2" l="1"/>
  <c r="T1267" i="2"/>
  <c r="U1267" i="2"/>
  <c r="N1269" i="2" l="1"/>
  <c r="T1268" i="2"/>
  <c r="U1268" i="2"/>
  <c r="N1270" i="2" l="1"/>
  <c r="T1269" i="2"/>
  <c r="U1269" i="2"/>
  <c r="N1271" i="2" l="1"/>
  <c r="T1270" i="2"/>
  <c r="U1270" i="2"/>
  <c r="N1272" i="2" l="1"/>
  <c r="T1271" i="2"/>
  <c r="U1271" i="2"/>
  <c r="N1273" i="2" l="1"/>
  <c r="T1272" i="2"/>
  <c r="U1272" i="2"/>
  <c r="N1274" i="2" l="1"/>
  <c r="T1273" i="2"/>
  <c r="U1273" i="2"/>
  <c r="N1275" i="2" l="1"/>
  <c r="T1274" i="2"/>
  <c r="U1274" i="2"/>
  <c r="N1276" i="2" l="1"/>
  <c r="T1275" i="2"/>
  <c r="U1275" i="2"/>
  <c r="N1277" i="2" l="1"/>
  <c r="T1276" i="2"/>
  <c r="U1276" i="2"/>
  <c r="N1278" i="2" l="1"/>
  <c r="T1277" i="2"/>
  <c r="U1277" i="2"/>
  <c r="N1279" i="2" l="1"/>
  <c r="T1278" i="2"/>
  <c r="U1278" i="2"/>
  <c r="N1280" i="2" l="1"/>
  <c r="T1279" i="2"/>
  <c r="U1279" i="2"/>
  <c r="N1281" i="2" l="1"/>
  <c r="T1280" i="2"/>
  <c r="U1280" i="2"/>
  <c r="N1282" i="2" l="1"/>
  <c r="T1281" i="2"/>
  <c r="U1281" i="2"/>
  <c r="N1283" i="2" l="1"/>
  <c r="T1282" i="2"/>
  <c r="U1282" i="2"/>
  <c r="N1284" i="2" l="1"/>
  <c r="T1283" i="2"/>
  <c r="U1283" i="2"/>
  <c r="N1285" i="2" l="1"/>
  <c r="T1284" i="2"/>
  <c r="U1284" i="2"/>
  <c r="N1286" i="2" l="1"/>
  <c r="T1285" i="2"/>
  <c r="U1285" i="2"/>
  <c r="N1287" i="2" l="1"/>
  <c r="T1286" i="2"/>
  <c r="U1286" i="2"/>
  <c r="N1288" i="2" l="1"/>
  <c r="T1287" i="2"/>
  <c r="U1287" i="2"/>
  <c r="N1289" i="2" l="1"/>
  <c r="T1288" i="2"/>
  <c r="U1288" i="2"/>
  <c r="N1290" i="2" l="1"/>
  <c r="T1289" i="2"/>
  <c r="U1289" i="2"/>
  <c r="N1291" i="2" l="1"/>
  <c r="T1290" i="2"/>
  <c r="U1290" i="2"/>
  <c r="N1292" i="2" l="1"/>
  <c r="T1291" i="2"/>
  <c r="U1291" i="2"/>
  <c r="N1293" i="2" l="1"/>
  <c r="T1292" i="2"/>
  <c r="U1292" i="2"/>
  <c r="N1294" i="2" l="1"/>
  <c r="T1293" i="2"/>
  <c r="U1293" i="2"/>
  <c r="N1295" i="2" l="1"/>
  <c r="T1294" i="2"/>
  <c r="U1294" i="2"/>
  <c r="N1296" i="2" l="1"/>
  <c r="T1295" i="2"/>
  <c r="U1295" i="2"/>
  <c r="N1297" i="2" l="1"/>
  <c r="T1296" i="2"/>
  <c r="U1296" i="2"/>
  <c r="N1298" i="2" l="1"/>
  <c r="T1297" i="2"/>
  <c r="U1297" i="2"/>
  <c r="N1299" i="2" l="1"/>
  <c r="T1298" i="2"/>
  <c r="U1298" i="2"/>
  <c r="N1300" i="2" l="1"/>
  <c r="T1299" i="2"/>
  <c r="U1299" i="2"/>
  <c r="N1301" i="2" l="1"/>
  <c r="T1300" i="2"/>
  <c r="U1300" i="2"/>
  <c r="N1302" i="2" l="1"/>
  <c r="T1301" i="2"/>
  <c r="U1301" i="2"/>
  <c r="N1303" i="2" l="1"/>
  <c r="T1302" i="2"/>
  <c r="U1302" i="2"/>
  <c r="N1304" i="2" l="1"/>
  <c r="T1303" i="2"/>
  <c r="U1303" i="2"/>
  <c r="N1305" i="2" l="1"/>
  <c r="T1304" i="2"/>
  <c r="U1304" i="2"/>
  <c r="N1306" i="2" l="1"/>
  <c r="T1305" i="2"/>
  <c r="U1305" i="2"/>
  <c r="N1307" i="2" l="1"/>
  <c r="T1306" i="2"/>
  <c r="U1306" i="2"/>
  <c r="N1308" i="2" l="1"/>
  <c r="T1307" i="2"/>
  <c r="U1307" i="2"/>
  <c r="N1309" i="2" l="1"/>
  <c r="T1308" i="2"/>
  <c r="U1308" i="2"/>
  <c r="N1310" i="2" l="1"/>
  <c r="T1309" i="2"/>
  <c r="U1309" i="2"/>
  <c r="N1311" i="2" l="1"/>
  <c r="T1310" i="2"/>
  <c r="U1310" i="2"/>
  <c r="N1312" i="2" l="1"/>
  <c r="T1311" i="2"/>
  <c r="U1311" i="2"/>
  <c r="N1313" i="2" l="1"/>
  <c r="T1312" i="2"/>
  <c r="U1312" i="2"/>
  <c r="N1314" i="2" l="1"/>
  <c r="T1313" i="2"/>
  <c r="U1313" i="2"/>
  <c r="N1315" i="2" l="1"/>
  <c r="T1314" i="2"/>
  <c r="U1314" i="2"/>
  <c r="N1316" i="2" l="1"/>
  <c r="T1315" i="2"/>
  <c r="U1315" i="2"/>
  <c r="N1317" i="2" l="1"/>
  <c r="T1316" i="2"/>
  <c r="U1316" i="2"/>
  <c r="N1318" i="2" l="1"/>
  <c r="T1317" i="2"/>
  <c r="U1317" i="2"/>
  <c r="N1319" i="2" l="1"/>
  <c r="T1318" i="2"/>
  <c r="U1318" i="2"/>
  <c r="N1320" i="2" l="1"/>
  <c r="T1319" i="2"/>
  <c r="U1319" i="2"/>
  <c r="N1321" i="2" l="1"/>
  <c r="T1320" i="2"/>
  <c r="U1320" i="2"/>
  <c r="N1322" i="2" l="1"/>
  <c r="T1321" i="2"/>
  <c r="U1321" i="2"/>
  <c r="N1323" i="2" l="1"/>
  <c r="T1322" i="2"/>
  <c r="U1322" i="2"/>
  <c r="N1324" i="2" l="1"/>
  <c r="T1323" i="2"/>
  <c r="U1323" i="2"/>
  <c r="N1325" i="2" l="1"/>
  <c r="T1324" i="2"/>
  <c r="U1324" i="2"/>
  <c r="N1326" i="2" l="1"/>
  <c r="T1325" i="2"/>
  <c r="U1325" i="2"/>
  <c r="N1327" i="2" l="1"/>
  <c r="T1326" i="2"/>
  <c r="U1326" i="2"/>
  <c r="N1328" i="2" l="1"/>
  <c r="T1327" i="2"/>
  <c r="U1327" i="2"/>
  <c r="N1329" i="2" l="1"/>
  <c r="T1328" i="2"/>
  <c r="U1328" i="2"/>
  <c r="N1330" i="2" l="1"/>
  <c r="T1329" i="2"/>
  <c r="U1329" i="2"/>
  <c r="N1331" i="2" l="1"/>
  <c r="T1330" i="2"/>
  <c r="U1330" i="2"/>
  <c r="N1332" i="2" l="1"/>
  <c r="T1331" i="2"/>
  <c r="U1331" i="2"/>
  <c r="N1333" i="2" l="1"/>
  <c r="T1332" i="2"/>
  <c r="U1332" i="2"/>
  <c r="N1334" i="2" l="1"/>
  <c r="T1333" i="2"/>
  <c r="U1333" i="2"/>
  <c r="N1335" i="2" l="1"/>
  <c r="T1334" i="2"/>
  <c r="U1334" i="2"/>
  <c r="N1336" i="2" l="1"/>
  <c r="T1335" i="2"/>
  <c r="U1335" i="2"/>
  <c r="N1337" i="2" l="1"/>
  <c r="T1336" i="2"/>
  <c r="U1336" i="2"/>
  <c r="N1338" i="2" l="1"/>
  <c r="T1337" i="2"/>
  <c r="U1337" i="2"/>
  <c r="N1339" i="2" l="1"/>
  <c r="T1338" i="2"/>
  <c r="U1338" i="2"/>
  <c r="N1340" i="2" l="1"/>
  <c r="T1339" i="2"/>
  <c r="U1339" i="2"/>
  <c r="N1341" i="2" l="1"/>
  <c r="T1340" i="2"/>
  <c r="U1340" i="2"/>
  <c r="N1342" i="2" l="1"/>
  <c r="T1341" i="2"/>
  <c r="U1341" i="2"/>
  <c r="N1343" i="2" l="1"/>
  <c r="T1342" i="2"/>
  <c r="U1342" i="2"/>
  <c r="N1344" i="2" l="1"/>
  <c r="T1343" i="2"/>
  <c r="U1343" i="2"/>
  <c r="N1345" i="2" l="1"/>
  <c r="T1344" i="2"/>
  <c r="U1344" i="2"/>
  <c r="N1346" i="2" l="1"/>
  <c r="T1345" i="2"/>
  <c r="U1345" i="2"/>
  <c r="N1347" i="2" l="1"/>
  <c r="T1346" i="2"/>
  <c r="U1346" i="2"/>
  <c r="N1348" i="2" l="1"/>
  <c r="T1347" i="2"/>
  <c r="U1347" i="2"/>
  <c r="N1349" i="2" l="1"/>
  <c r="T1348" i="2"/>
  <c r="U1348" i="2"/>
  <c r="N1350" i="2" l="1"/>
  <c r="T1349" i="2"/>
  <c r="U1349" i="2"/>
  <c r="N1351" i="2" l="1"/>
  <c r="T1350" i="2"/>
  <c r="U1350" i="2"/>
  <c r="N1352" i="2" l="1"/>
  <c r="T1351" i="2"/>
  <c r="U1351" i="2"/>
  <c r="N1353" i="2" l="1"/>
  <c r="T1352" i="2"/>
  <c r="U1352" i="2"/>
  <c r="N1354" i="2" l="1"/>
  <c r="T1353" i="2"/>
  <c r="U1353" i="2"/>
  <c r="N1355" i="2" l="1"/>
  <c r="T1354" i="2"/>
  <c r="U1354" i="2"/>
  <c r="N1356" i="2" l="1"/>
  <c r="T1355" i="2"/>
  <c r="U1355" i="2"/>
  <c r="N1357" i="2" l="1"/>
  <c r="T1356" i="2"/>
  <c r="U1356" i="2"/>
  <c r="N1358" i="2" l="1"/>
  <c r="T1357" i="2"/>
  <c r="U1357" i="2"/>
  <c r="N1359" i="2" l="1"/>
  <c r="T1358" i="2"/>
  <c r="U1358" i="2"/>
  <c r="N1360" i="2" l="1"/>
  <c r="T1359" i="2"/>
  <c r="U1359" i="2"/>
  <c r="N1361" i="2" l="1"/>
  <c r="T1360" i="2"/>
  <c r="U1360" i="2"/>
  <c r="N1362" i="2" l="1"/>
  <c r="T1361" i="2"/>
  <c r="U1361" i="2"/>
  <c r="N1363" i="2" l="1"/>
  <c r="T1362" i="2"/>
  <c r="U1362" i="2"/>
  <c r="N1364" i="2" l="1"/>
  <c r="T1363" i="2"/>
  <c r="U1363" i="2"/>
  <c r="N1365" i="2" l="1"/>
  <c r="T1364" i="2"/>
  <c r="U1364" i="2"/>
  <c r="N1366" i="2" l="1"/>
  <c r="T1365" i="2"/>
  <c r="U1365" i="2"/>
  <c r="N1367" i="2" l="1"/>
  <c r="T1366" i="2"/>
  <c r="U1366" i="2"/>
  <c r="N1368" i="2" l="1"/>
  <c r="T1367" i="2"/>
  <c r="U1367" i="2"/>
  <c r="N1369" i="2" l="1"/>
  <c r="T1368" i="2"/>
  <c r="U1368" i="2"/>
  <c r="N1370" i="2" l="1"/>
  <c r="T1369" i="2"/>
  <c r="U1369" i="2"/>
  <c r="N1371" i="2" l="1"/>
  <c r="T1370" i="2"/>
  <c r="U1370" i="2"/>
  <c r="N1372" i="2" l="1"/>
  <c r="T1371" i="2"/>
  <c r="U1371" i="2"/>
  <c r="N1373" i="2" l="1"/>
  <c r="T1372" i="2"/>
  <c r="U1372" i="2"/>
  <c r="N1374" i="2" l="1"/>
  <c r="T1373" i="2"/>
  <c r="U1373" i="2"/>
  <c r="N1375" i="2" l="1"/>
  <c r="T1374" i="2"/>
  <c r="U1374" i="2"/>
  <c r="N1376" i="2" l="1"/>
  <c r="T1375" i="2"/>
  <c r="U1375" i="2"/>
  <c r="N1377" i="2" l="1"/>
  <c r="T1376" i="2"/>
  <c r="U1376" i="2"/>
  <c r="N1378" i="2" l="1"/>
  <c r="T1377" i="2"/>
  <c r="U1377" i="2"/>
  <c r="N1379" i="2" l="1"/>
  <c r="T1378" i="2"/>
  <c r="U1378" i="2"/>
  <c r="N1380" i="2" l="1"/>
  <c r="T1379" i="2"/>
  <c r="U1379" i="2"/>
  <c r="N1381" i="2" l="1"/>
  <c r="T1380" i="2"/>
  <c r="U1380" i="2"/>
  <c r="N1382" i="2" l="1"/>
  <c r="T1381" i="2"/>
  <c r="U1381" i="2"/>
  <c r="N1383" i="2" l="1"/>
  <c r="T1382" i="2"/>
  <c r="U1382" i="2"/>
  <c r="N1384" i="2" l="1"/>
  <c r="T1383" i="2"/>
  <c r="U1383" i="2"/>
  <c r="N1385" i="2" l="1"/>
  <c r="T1384" i="2"/>
  <c r="U1384" i="2"/>
  <c r="N1386" i="2" l="1"/>
  <c r="T1385" i="2"/>
  <c r="U1385" i="2"/>
  <c r="N1387" i="2" l="1"/>
  <c r="T1386" i="2"/>
  <c r="U1386" i="2"/>
  <c r="N1388" i="2" l="1"/>
  <c r="T1387" i="2"/>
  <c r="U1387" i="2"/>
  <c r="N1389" i="2" l="1"/>
  <c r="T1388" i="2"/>
  <c r="U1388" i="2"/>
  <c r="N1390" i="2" l="1"/>
  <c r="T1389" i="2"/>
  <c r="U1389" i="2"/>
  <c r="N1391" i="2" l="1"/>
  <c r="T1390" i="2"/>
  <c r="U1390" i="2"/>
  <c r="N1392" i="2" l="1"/>
  <c r="T1391" i="2"/>
  <c r="U1391" i="2"/>
  <c r="N1393" i="2" l="1"/>
  <c r="T1392" i="2"/>
  <c r="U1392" i="2"/>
  <c r="N1394" i="2" l="1"/>
  <c r="T1393" i="2"/>
  <c r="U1393" i="2"/>
  <c r="N1395" i="2" l="1"/>
  <c r="T1394" i="2"/>
  <c r="U1394" i="2"/>
  <c r="N1396" i="2" l="1"/>
  <c r="T1395" i="2"/>
  <c r="U1395" i="2"/>
  <c r="N1397" i="2" l="1"/>
  <c r="T1396" i="2"/>
  <c r="U1396" i="2"/>
  <c r="N1398" i="2" l="1"/>
  <c r="T1397" i="2"/>
  <c r="U1397" i="2"/>
  <c r="N1399" i="2" l="1"/>
  <c r="T1398" i="2"/>
  <c r="U1398" i="2"/>
  <c r="N1400" i="2" l="1"/>
  <c r="T1399" i="2"/>
  <c r="U1399" i="2"/>
  <c r="N1401" i="2" l="1"/>
  <c r="T1400" i="2"/>
  <c r="U1400" i="2"/>
  <c r="N1402" i="2" l="1"/>
  <c r="T1401" i="2"/>
  <c r="U1401" i="2"/>
  <c r="N1403" i="2" l="1"/>
  <c r="T1402" i="2"/>
  <c r="U1402" i="2"/>
  <c r="N1404" i="2" l="1"/>
  <c r="T1403" i="2"/>
  <c r="U1403" i="2"/>
  <c r="N1405" i="2" l="1"/>
  <c r="T1404" i="2"/>
  <c r="U1404" i="2"/>
  <c r="N1406" i="2" l="1"/>
  <c r="T1405" i="2"/>
  <c r="U1405" i="2"/>
  <c r="N1407" i="2" l="1"/>
  <c r="T1406" i="2"/>
  <c r="U1406" i="2"/>
  <c r="N1408" i="2" l="1"/>
  <c r="T1407" i="2"/>
  <c r="U1407" i="2"/>
  <c r="N1409" i="2" l="1"/>
  <c r="T1408" i="2"/>
  <c r="U1408" i="2"/>
  <c r="N1410" i="2" l="1"/>
  <c r="T1409" i="2"/>
  <c r="U1409" i="2"/>
  <c r="N1411" i="2" l="1"/>
  <c r="T1410" i="2"/>
  <c r="U1410" i="2"/>
  <c r="N1412" i="2" l="1"/>
  <c r="T1411" i="2"/>
  <c r="U1411" i="2"/>
  <c r="N1413" i="2" l="1"/>
  <c r="T1412" i="2"/>
  <c r="U1412" i="2"/>
  <c r="N1414" i="2" l="1"/>
  <c r="T1413" i="2"/>
  <c r="U1413" i="2"/>
  <c r="N1415" i="2" l="1"/>
  <c r="T1414" i="2"/>
  <c r="U1414" i="2"/>
  <c r="N1416" i="2" l="1"/>
  <c r="T1415" i="2"/>
  <c r="U1415" i="2"/>
  <c r="N1417" i="2" l="1"/>
  <c r="T1416" i="2"/>
  <c r="U1416" i="2"/>
  <c r="N1418" i="2" l="1"/>
  <c r="T1417" i="2"/>
  <c r="U1417" i="2"/>
  <c r="N1419" i="2" l="1"/>
  <c r="T1418" i="2"/>
  <c r="U1418" i="2"/>
  <c r="N1420" i="2" l="1"/>
  <c r="T1419" i="2"/>
  <c r="U1419" i="2"/>
  <c r="N1421" i="2" l="1"/>
  <c r="T1420" i="2"/>
  <c r="U1420" i="2"/>
  <c r="N1422" i="2" l="1"/>
  <c r="T1421" i="2"/>
  <c r="U1421" i="2"/>
  <c r="N1423" i="2" l="1"/>
  <c r="T1422" i="2"/>
  <c r="U1422" i="2"/>
  <c r="N1424" i="2" l="1"/>
  <c r="T1423" i="2"/>
  <c r="U1423" i="2"/>
  <c r="N1425" i="2" l="1"/>
  <c r="T1424" i="2"/>
  <c r="U1424" i="2"/>
  <c r="N1426" i="2" l="1"/>
  <c r="T1425" i="2"/>
  <c r="U1425" i="2"/>
  <c r="N1427" i="2" l="1"/>
  <c r="T1426" i="2"/>
  <c r="U1426" i="2"/>
  <c r="N1428" i="2" l="1"/>
  <c r="T1427" i="2"/>
  <c r="U1427" i="2"/>
  <c r="N1429" i="2" l="1"/>
  <c r="T1428" i="2"/>
  <c r="U1428" i="2"/>
  <c r="N1430" i="2" l="1"/>
  <c r="T1429" i="2"/>
  <c r="U1429" i="2"/>
  <c r="N1431" i="2" l="1"/>
  <c r="T1430" i="2"/>
  <c r="U1430" i="2"/>
  <c r="N1432" i="2" l="1"/>
  <c r="T1431" i="2"/>
  <c r="U1431" i="2"/>
  <c r="N1433" i="2" l="1"/>
  <c r="T1432" i="2"/>
  <c r="U1432" i="2"/>
  <c r="N1434" i="2" l="1"/>
  <c r="T1433" i="2"/>
  <c r="U1433" i="2"/>
  <c r="N1435" i="2" l="1"/>
  <c r="T1434" i="2"/>
  <c r="U1434" i="2"/>
  <c r="N1436" i="2" l="1"/>
  <c r="T1435" i="2"/>
  <c r="U1435" i="2"/>
  <c r="N1437" i="2" l="1"/>
  <c r="T1436" i="2"/>
  <c r="U1436" i="2"/>
  <c r="N1438" i="2" l="1"/>
  <c r="T1437" i="2"/>
  <c r="U1437" i="2"/>
  <c r="N1439" i="2" l="1"/>
  <c r="T1438" i="2"/>
  <c r="U1438" i="2"/>
  <c r="N1440" i="2" l="1"/>
  <c r="T1439" i="2"/>
  <c r="U1439" i="2"/>
  <c r="N1441" i="2" l="1"/>
  <c r="T1440" i="2"/>
  <c r="U1440" i="2"/>
  <c r="N1442" i="2" l="1"/>
  <c r="T1441" i="2"/>
  <c r="U1441" i="2"/>
  <c r="N1443" i="2" l="1"/>
  <c r="T1442" i="2"/>
  <c r="U1442" i="2"/>
  <c r="N1444" i="2" l="1"/>
  <c r="T1443" i="2"/>
  <c r="U1443" i="2"/>
  <c r="N1445" i="2" l="1"/>
  <c r="T1444" i="2"/>
  <c r="U1444" i="2"/>
  <c r="N1446" i="2" l="1"/>
  <c r="T1445" i="2"/>
  <c r="U1445" i="2"/>
  <c r="N1447" i="2" l="1"/>
  <c r="T1446" i="2"/>
  <c r="U1446" i="2"/>
  <c r="N1448" i="2" l="1"/>
  <c r="T1447" i="2"/>
  <c r="U1447" i="2"/>
  <c r="N1449" i="2" l="1"/>
  <c r="T1448" i="2"/>
  <c r="U1448" i="2"/>
  <c r="N1450" i="2" l="1"/>
  <c r="T1449" i="2"/>
  <c r="U1449" i="2"/>
  <c r="N1451" i="2" l="1"/>
  <c r="T1450" i="2"/>
  <c r="U1450" i="2"/>
  <c r="N1452" i="2" l="1"/>
  <c r="T1451" i="2"/>
  <c r="U1451" i="2"/>
  <c r="N1453" i="2" l="1"/>
  <c r="T1452" i="2"/>
  <c r="U1452" i="2"/>
  <c r="N1454" i="2" l="1"/>
  <c r="T1453" i="2"/>
  <c r="U1453" i="2"/>
  <c r="N1455" i="2" l="1"/>
  <c r="T1454" i="2"/>
  <c r="U1454" i="2"/>
  <c r="N1456" i="2" l="1"/>
  <c r="T1455" i="2"/>
  <c r="U1455" i="2"/>
  <c r="N1457" i="2" l="1"/>
  <c r="T1456" i="2"/>
  <c r="U1456" i="2"/>
  <c r="N1458" i="2" l="1"/>
  <c r="T1457" i="2"/>
  <c r="U1457" i="2"/>
  <c r="N1459" i="2" l="1"/>
  <c r="T1458" i="2"/>
  <c r="U1458" i="2"/>
  <c r="N1460" i="2" l="1"/>
  <c r="T1459" i="2"/>
  <c r="U1459" i="2"/>
  <c r="N1461" i="2" l="1"/>
  <c r="T1460" i="2"/>
  <c r="U1460" i="2"/>
  <c r="N1462" i="2" l="1"/>
  <c r="T1461" i="2"/>
  <c r="U1461" i="2"/>
  <c r="N1463" i="2" l="1"/>
  <c r="T1462" i="2"/>
  <c r="U1462" i="2"/>
  <c r="N1464" i="2" l="1"/>
  <c r="T1463" i="2"/>
  <c r="U1463" i="2"/>
  <c r="N1465" i="2" l="1"/>
  <c r="T1464" i="2"/>
  <c r="U1464" i="2"/>
  <c r="N1466" i="2" l="1"/>
  <c r="T1465" i="2"/>
  <c r="U1465" i="2"/>
  <c r="N1467" i="2" l="1"/>
  <c r="T1466" i="2"/>
  <c r="U1466" i="2"/>
  <c r="N1468" i="2" l="1"/>
  <c r="T1467" i="2"/>
  <c r="U1467" i="2"/>
  <c r="N1469" i="2" l="1"/>
  <c r="T1468" i="2"/>
  <c r="U1468" i="2"/>
  <c r="N1470" i="2" l="1"/>
  <c r="T1469" i="2"/>
  <c r="U1469" i="2"/>
  <c r="N1471" i="2" l="1"/>
  <c r="T1470" i="2"/>
  <c r="U1470" i="2"/>
  <c r="N1472" i="2" l="1"/>
  <c r="T1471" i="2"/>
  <c r="U1471" i="2"/>
  <c r="N1473" i="2" l="1"/>
  <c r="T1472" i="2"/>
  <c r="U1472" i="2"/>
  <c r="N1474" i="2" l="1"/>
  <c r="T1473" i="2"/>
  <c r="U1473" i="2"/>
  <c r="N1475" i="2" l="1"/>
  <c r="T1474" i="2"/>
  <c r="U1474" i="2"/>
  <c r="N1476" i="2" l="1"/>
  <c r="T1475" i="2"/>
  <c r="U1475" i="2"/>
  <c r="N1477" i="2" l="1"/>
  <c r="T1476" i="2"/>
  <c r="U1476" i="2"/>
  <c r="N1478" i="2" l="1"/>
  <c r="T1477" i="2"/>
  <c r="U1477" i="2"/>
  <c r="N1479" i="2" l="1"/>
  <c r="T1478" i="2"/>
  <c r="U1478" i="2"/>
  <c r="N1480" i="2" l="1"/>
  <c r="T1479" i="2"/>
  <c r="U1479" i="2"/>
  <c r="N1481" i="2" l="1"/>
  <c r="T1480" i="2"/>
  <c r="U1480" i="2"/>
  <c r="N1482" i="2" l="1"/>
  <c r="T1481" i="2"/>
  <c r="U1481" i="2"/>
  <c r="N1483" i="2" l="1"/>
  <c r="T1482" i="2"/>
  <c r="U1482" i="2"/>
  <c r="N1484" i="2" l="1"/>
  <c r="T1483" i="2"/>
  <c r="U1483" i="2"/>
  <c r="N1485" i="2" l="1"/>
  <c r="T1484" i="2"/>
  <c r="U1484" i="2"/>
  <c r="N1486" i="2" l="1"/>
  <c r="T1485" i="2"/>
  <c r="U1485" i="2"/>
  <c r="N1487" i="2" l="1"/>
  <c r="T1486" i="2"/>
  <c r="U1486" i="2"/>
  <c r="N1488" i="2" l="1"/>
  <c r="T1487" i="2"/>
  <c r="U1487" i="2"/>
  <c r="N1489" i="2" l="1"/>
  <c r="T1488" i="2"/>
  <c r="U1488" i="2"/>
  <c r="N1490" i="2" l="1"/>
  <c r="T1489" i="2"/>
  <c r="U1489" i="2"/>
  <c r="N1491" i="2" l="1"/>
  <c r="T1490" i="2"/>
  <c r="U1490" i="2"/>
  <c r="N1492" i="2" l="1"/>
  <c r="T1491" i="2"/>
  <c r="U1491" i="2"/>
  <c r="N1493" i="2" l="1"/>
  <c r="T1492" i="2"/>
  <c r="U1492" i="2"/>
  <c r="N1494" i="2" l="1"/>
  <c r="T1493" i="2"/>
  <c r="U1493" i="2"/>
  <c r="N1495" i="2" l="1"/>
  <c r="T1494" i="2"/>
  <c r="U1494" i="2"/>
  <c r="N1496" i="2" l="1"/>
  <c r="T1495" i="2"/>
  <c r="U1495" i="2"/>
  <c r="N1497" i="2" l="1"/>
  <c r="T1496" i="2"/>
  <c r="U1496" i="2"/>
  <c r="N1498" i="2" l="1"/>
  <c r="T1497" i="2"/>
  <c r="U1497" i="2"/>
  <c r="N1499" i="2" l="1"/>
  <c r="T1498" i="2"/>
  <c r="U1498" i="2"/>
  <c r="N1500" i="2" l="1"/>
  <c r="T1499" i="2"/>
  <c r="U1499" i="2"/>
  <c r="N1501" i="2" l="1"/>
  <c r="T1500" i="2"/>
  <c r="U1500" i="2"/>
  <c r="N1502" i="2" l="1"/>
  <c r="T1501" i="2"/>
  <c r="U1501" i="2"/>
  <c r="N1503" i="2" l="1"/>
  <c r="T1502" i="2"/>
  <c r="U1502" i="2"/>
  <c r="N1504" i="2" l="1"/>
  <c r="T1503" i="2"/>
  <c r="U1503" i="2"/>
  <c r="N1505" i="2" l="1"/>
  <c r="T1504" i="2"/>
  <c r="U1504" i="2"/>
  <c r="N1506" i="2" l="1"/>
  <c r="T1505" i="2"/>
  <c r="U1505" i="2"/>
  <c r="N1507" i="2" l="1"/>
  <c r="T1506" i="2"/>
  <c r="U1506" i="2"/>
  <c r="N1508" i="2" l="1"/>
  <c r="T1507" i="2"/>
  <c r="U1507" i="2"/>
  <c r="N1509" i="2" l="1"/>
  <c r="T1508" i="2"/>
  <c r="U1508" i="2"/>
  <c r="N1510" i="2" l="1"/>
  <c r="T1509" i="2"/>
  <c r="U1509" i="2"/>
  <c r="N1511" i="2" l="1"/>
  <c r="T1510" i="2"/>
  <c r="U1510" i="2"/>
  <c r="N1512" i="2" l="1"/>
  <c r="T1511" i="2"/>
  <c r="U1511" i="2"/>
  <c r="N1513" i="2" l="1"/>
  <c r="T1512" i="2"/>
  <c r="U1512" i="2"/>
  <c r="N1514" i="2" l="1"/>
  <c r="T1513" i="2"/>
  <c r="U1513" i="2"/>
  <c r="N1515" i="2" l="1"/>
  <c r="T1514" i="2"/>
  <c r="U1514" i="2"/>
  <c r="N1516" i="2" l="1"/>
  <c r="T1515" i="2"/>
  <c r="U1515" i="2"/>
  <c r="N1517" i="2" l="1"/>
  <c r="T1516" i="2"/>
  <c r="U1516" i="2"/>
  <c r="N1518" i="2" l="1"/>
  <c r="T1517" i="2"/>
  <c r="U1517" i="2"/>
  <c r="N1519" i="2" l="1"/>
  <c r="T1518" i="2"/>
  <c r="U1518" i="2"/>
  <c r="N1520" i="2" l="1"/>
  <c r="T1519" i="2"/>
  <c r="U1519" i="2"/>
  <c r="N1521" i="2" l="1"/>
  <c r="T1520" i="2"/>
  <c r="U1520" i="2"/>
  <c r="N1522" i="2" l="1"/>
  <c r="T1521" i="2"/>
  <c r="U1521" i="2"/>
  <c r="N1523" i="2" l="1"/>
  <c r="T1522" i="2"/>
  <c r="U1522" i="2"/>
  <c r="N1524" i="2" l="1"/>
  <c r="T1523" i="2"/>
  <c r="U1523" i="2"/>
  <c r="N1525" i="2" l="1"/>
  <c r="T1524" i="2"/>
  <c r="U1524" i="2"/>
  <c r="N1526" i="2" l="1"/>
  <c r="T1525" i="2"/>
  <c r="U1525" i="2"/>
  <c r="N1527" i="2" l="1"/>
  <c r="T1526" i="2"/>
  <c r="U1526" i="2"/>
  <c r="N1528" i="2" l="1"/>
  <c r="T1527" i="2"/>
  <c r="U1527" i="2"/>
  <c r="N1529" i="2" l="1"/>
  <c r="T1528" i="2"/>
  <c r="U1528" i="2"/>
  <c r="N1530" i="2" l="1"/>
  <c r="T1529" i="2"/>
  <c r="U1529" i="2"/>
  <c r="N1531" i="2" l="1"/>
  <c r="T1530" i="2"/>
  <c r="U1530" i="2"/>
  <c r="N1532" i="2" l="1"/>
  <c r="T1531" i="2"/>
  <c r="U1531" i="2"/>
  <c r="N1533" i="2" l="1"/>
  <c r="T1532" i="2"/>
  <c r="U1532" i="2"/>
  <c r="N1534" i="2" l="1"/>
  <c r="T1533" i="2"/>
  <c r="U1533" i="2"/>
  <c r="N1535" i="2" l="1"/>
  <c r="T1534" i="2"/>
  <c r="U1534" i="2"/>
  <c r="N1536" i="2" l="1"/>
  <c r="T1535" i="2"/>
  <c r="U1535" i="2"/>
  <c r="N1537" i="2" l="1"/>
  <c r="T1536" i="2"/>
  <c r="U1536" i="2"/>
  <c r="N1538" i="2" l="1"/>
  <c r="T1537" i="2"/>
  <c r="U1537" i="2"/>
  <c r="N1539" i="2" l="1"/>
  <c r="T1538" i="2"/>
  <c r="U1538" i="2"/>
  <c r="N1540" i="2" l="1"/>
  <c r="T1539" i="2"/>
  <c r="U1539" i="2"/>
  <c r="N1541" i="2" l="1"/>
  <c r="T1540" i="2"/>
  <c r="U1540" i="2"/>
  <c r="N1542" i="2" l="1"/>
  <c r="T1541" i="2"/>
  <c r="U1541" i="2"/>
  <c r="N1543" i="2" l="1"/>
  <c r="T1542" i="2"/>
  <c r="U1542" i="2"/>
  <c r="N1544" i="2" l="1"/>
  <c r="T1543" i="2"/>
  <c r="U1543" i="2"/>
  <c r="N1545" i="2" l="1"/>
  <c r="T1544" i="2"/>
  <c r="U1544" i="2"/>
  <c r="N1546" i="2" l="1"/>
  <c r="T1545" i="2"/>
  <c r="U1545" i="2"/>
  <c r="N1547" i="2" l="1"/>
  <c r="T1546" i="2"/>
  <c r="U1546" i="2"/>
  <c r="N1548" i="2" l="1"/>
  <c r="T1547" i="2"/>
  <c r="U1547" i="2"/>
  <c r="N1549" i="2" l="1"/>
  <c r="T1548" i="2"/>
  <c r="U1548" i="2"/>
  <c r="N1550" i="2" l="1"/>
  <c r="T1549" i="2"/>
  <c r="U1549" i="2"/>
  <c r="N1551" i="2" l="1"/>
  <c r="T1550" i="2"/>
  <c r="U1550" i="2"/>
  <c r="N1552" i="2" l="1"/>
  <c r="T1551" i="2"/>
  <c r="U1551" i="2"/>
  <c r="N1553" i="2" l="1"/>
  <c r="T1552" i="2"/>
  <c r="U1552" i="2"/>
  <c r="N1554" i="2" l="1"/>
  <c r="T1553" i="2"/>
  <c r="U1553" i="2"/>
  <c r="N1555" i="2" l="1"/>
  <c r="T1554" i="2"/>
  <c r="U1554" i="2"/>
  <c r="N1556" i="2" l="1"/>
  <c r="T1555" i="2"/>
  <c r="U1555" i="2"/>
  <c r="N1557" i="2" l="1"/>
  <c r="T1556" i="2"/>
  <c r="U1556" i="2"/>
  <c r="N1558" i="2" l="1"/>
  <c r="T1557" i="2"/>
  <c r="U1557" i="2"/>
  <c r="N1559" i="2" l="1"/>
  <c r="T1558" i="2"/>
  <c r="U1558" i="2"/>
  <c r="N1560" i="2" l="1"/>
  <c r="T1559" i="2"/>
  <c r="U1559" i="2"/>
  <c r="N1561" i="2" l="1"/>
  <c r="T1560" i="2"/>
  <c r="U1560" i="2"/>
  <c r="N1562" i="2" l="1"/>
  <c r="T1561" i="2"/>
  <c r="U1561" i="2"/>
  <c r="N1563" i="2" l="1"/>
  <c r="T1562" i="2"/>
  <c r="U1562" i="2"/>
  <c r="N1564" i="2" l="1"/>
  <c r="T1563" i="2"/>
  <c r="U1563" i="2"/>
  <c r="N1565" i="2" l="1"/>
  <c r="T1564" i="2"/>
  <c r="U1564" i="2"/>
  <c r="N1566" i="2" l="1"/>
  <c r="T1565" i="2"/>
  <c r="U1565" i="2"/>
  <c r="N1567" i="2" l="1"/>
  <c r="T1566" i="2"/>
  <c r="U1566" i="2"/>
  <c r="N1568" i="2" l="1"/>
  <c r="T1567" i="2"/>
  <c r="U1567" i="2"/>
  <c r="N1569" i="2" l="1"/>
  <c r="T1568" i="2"/>
  <c r="U1568" i="2"/>
  <c r="N1570" i="2" l="1"/>
  <c r="T1569" i="2"/>
  <c r="U1569" i="2"/>
  <c r="N1571" i="2" l="1"/>
  <c r="T1570" i="2"/>
  <c r="U1570" i="2"/>
  <c r="N1572" i="2" l="1"/>
  <c r="T1571" i="2"/>
  <c r="U1571" i="2"/>
  <c r="N1573" i="2" l="1"/>
  <c r="T1572" i="2"/>
  <c r="U1572" i="2"/>
  <c r="N1574" i="2" l="1"/>
  <c r="T1573" i="2"/>
  <c r="U1573" i="2"/>
  <c r="N1575" i="2" l="1"/>
  <c r="T1574" i="2"/>
  <c r="U1574" i="2"/>
  <c r="N1576" i="2" l="1"/>
  <c r="T1575" i="2"/>
  <c r="U1575" i="2"/>
  <c r="N1577" i="2" l="1"/>
  <c r="T1576" i="2"/>
  <c r="U1576" i="2"/>
  <c r="N1578" i="2" l="1"/>
  <c r="T1577" i="2"/>
  <c r="U1577" i="2"/>
  <c r="N1579" i="2" l="1"/>
  <c r="T1578" i="2"/>
  <c r="U1578" i="2"/>
  <c r="N1580" i="2" l="1"/>
  <c r="T1579" i="2"/>
  <c r="U1579" i="2"/>
  <c r="N1581" i="2" l="1"/>
  <c r="T1580" i="2"/>
  <c r="U1580" i="2"/>
  <c r="N1582" i="2" l="1"/>
  <c r="T1581" i="2"/>
  <c r="U1581" i="2"/>
  <c r="N1583" i="2" l="1"/>
  <c r="T1582" i="2"/>
  <c r="U1582" i="2"/>
  <c r="N1584" i="2" l="1"/>
  <c r="T1583" i="2"/>
  <c r="U1583" i="2"/>
  <c r="N1585" i="2" l="1"/>
  <c r="T1584" i="2"/>
  <c r="U1584" i="2"/>
  <c r="N1586" i="2" l="1"/>
  <c r="T1585" i="2"/>
  <c r="U1585" i="2"/>
  <c r="N1587" i="2" l="1"/>
  <c r="T1586" i="2"/>
  <c r="U1586" i="2"/>
  <c r="N1588" i="2" l="1"/>
  <c r="T1587" i="2"/>
  <c r="U1587" i="2"/>
  <c r="N1589" i="2" l="1"/>
  <c r="T1588" i="2"/>
  <c r="U1588" i="2"/>
  <c r="N1590" i="2" l="1"/>
  <c r="T1589" i="2"/>
  <c r="U1589" i="2"/>
  <c r="N1591" i="2" l="1"/>
  <c r="T1590" i="2"/>
  <c r="U1590" i="2"/>
  <c r="N1592" i="2" l="1"/>
  <c r="T1591" i="2"/>
  <c r="U1591" i="2"/>
  <c r="N1593" i="2" l="1"/>
  <c r="T1592" i="2"/>
  <c r="U1592" i="2"/>
  <c r="N1594" i="2" l="1"/>
  <c r="T1593" i="2"/>
  <c r="U1593" i="2"/>
  <c r="N1595" i="2" l="1"/>
  <c r="T1594" i="2"/>
  <c r="U1594" i="2"/>
  <c r="N1596" i="2" l="1"/>
  <c r="T1595" i="2"/>
  <c r="U1595" i="2"/>
  <c r="N1597" i="2" l="1"/>
  <c r="T1596" i="2"/>
  <c r="U1596" i="2"/>
  <c r="N1598" i="2" l="1"/>
  <c r="T1597" i="2"/>
  <c r="U1597" i="2"/>
  <c r="N1599" i="2" l="1"/>
  <c r="T1598" i="2"/>
  <c r="U1598" i="2"/>
  <c r="N1600" i="2" l="1"/>
  <c r="T1599" i="2"/>
  <c r="U1599" i="2"/>
  <c r="N1601" i="2" l="1"/>
  <c r="T1600" i="2"/>
  <c r="U1600" i="2"/>
  <c r="N1602" i="2" l="1"/>
  <c r="T1601" i="2"/>
  <c r="U1601" i="2"/>
  <c r="N1603" i="2" l="1"/>
  <c r="T1602" i="2"/>
  <c r="U1602" i="2"/>
  <c r="N1604" i="2" l="1"/>
  <c r="T1603" i="2"/>
  <c r="U1603" i="2"/>
  <c r="N1605" i="2" l="1"/>
  <c r="T1604" i="2"/>
  <c r="U1604" i="2"/>
  <c r="N1606" i="2" l="1"/>
  <c r="T1605" i="2"/>
  <c r="U1605" i="2"/>
  <c r="N1607" i="2" l="1"/>
  <c r="T1606" i="2"/>
  <c r="U1606" i="2"/>
  <c r="N1608" i="2" l="1"/>
  <c r="T1607" i="2"/>
  <c r="U1607" i="2"/>
  <c r="N1609" i="2" l="1"/>
  <c r="T1608" i="2"/>
  <c r="U1608" i="2"/>
  <c r="N1610" i="2" l="1"/>
  <c r="T1609" i="2"/>
  <c r="U1609" i="2"/>
  <c r="N1611" i="2" l="1"/>
  <c r="T1610" i="2"/>
  <c r="U1610" i="2"/>
  <c r="N1612" i="2" l="1"/>
  <c r="T1611" i="2"/>
  <c r="U1611" i="2"/>
  <c r="N1613" i="2" l="1"/>
  <c r="T1612" i="2"/>
  <c r="U1612" i="2"/>
  <c r="N1614" i="2" l="1"/>
  <c r="T1613" i="2"/>
  <c r="U1613" i="2"/>
  <c r="N1615" i="2" l="1"/>
  <c r="T1614" i="2"/>
  <c r="U1614" i="2"/>
  <c r="N1616" i="2" l="1"/>
  <c r="T1615" i="2"/>
  <c r="U1615" i="2"/>
  <c r="N1617" i="2" l="1"/>
  <c r="T1616" i="2"/>
  <c r="U1616" i="2"/>
  <c r="N1618" i="2" l="1"/>
  <c r="T1617" i="2"/>
  <c r="U1617" i="2"/>
  <c r="N1619" i="2" l="1"/>
  <c r="T1618" i="2"/>
  <c r="U1618" i="2"/>
  <c r="N1620" i="2" l="1"/>
  <c r="T1619" i="2"/>
  <c r="U1619" i="2"/>
  <c r="N1621" i="2" l="1"/>
  <c r="T1620" i="2"/>
  <c r="U1620" i="2"/>
  <c r="N1622" i="2" l="1"/>
  <c r="T1621" i="2"/>
  <c r="U1621" i="2"/>
  <c r="N1623" i="2" l="1"/>
  <c r="T1622" i="2"/>
  <c r="U1622" i="2"/>
  <c r="N1624" i="2" l="1"/>
  <c r="T1623" i="2"/>
  <c r="U1623" i="2"/>
  <c r="N1625" i="2" l="1"/>
  <c r="T1624" i="2"/>
  <c r="U1624" i="2"/>
  <c r="N1626" i="2" l="1"/>
  <c r="T1625" i="2"/>
  <c r="U1625" i="2"/>
  <c r="N1627" i="2" l="1"/>
  <c r="T1626" i="2"/>
  <c r="U1626" i="2"/>
  <c r="N1628" i="2" l="1"/>
  <c r="T1627" i="2"/>
  <c r="U1627" i="2"/>
  <c r="N1629" i="2" l="1"/>
  <c r="T1628" i="2"/>
  <c r="U1628" i="2"/>
  <c r="N1630" i="2" l="1"/>
  <c r="T1629" i="2"/>
  <c r="U1629" i="2"/>
  <c r="N1631" i="2" l="1"/>
  <c r="T1630" i="2"/>
  <c r="U1630" i="2"/>
  <c r="N1632" i="2" l="1"/>
  <c r="T1631" i="2"/>
  <c r="U1631" i="2"/>
  <c r="N1633" i="2" l="1"/>
  <c r="T1632" i="2"/>
  <c r="U1632" i="2"/>
  <c r="N1634" i="2" l="1"/>
  <c r="T1633" i="2"/>
  <c r="U1633" i="2"/>
  <c r="N1635" i="2" l="1"/>
  <c r="T1634" i="2"/>
  <c r="U1634" i="2"/>
  <c r="N1636" i="2" l="1"/>
  <c r="T1635" i="2"/>
  <c r="U1635" i="2"/>
  <c r="N1637" i="2" l="1"/>
  <c r="T1636" i="2"/>
  <c r="U1636" i="2"/>
  <c r="N1638" i="2" l="1"/>
  <c r="T1637" i="2"/>
  <c r="U1637" i="2"/>
  <c r="N1639" i="2" l="1"/>
  <c r="T1638" i="2"/>
  <c r="U1638" i="2"/>
  <c r="N1640" i="2" l="1"/>
  <c r="U1639" i="2"/>
  <c r="T1639" i="2"/>
  <c r="N1641" i="2" l="1"/>
  <c r="U1640" i="2"/>
  <c r="T1640" i="2"/>
  <c r="N1642" i="2" l="1"/>
  <c r="U1641" i="2"/>
  <c r="T1641" i="2"/>
  <c r="N1643" i="2" l="1"/>
  <c r="U1642" i="2"/>
  <c r="T1642" i="2"/>
  <c r="N1644" i="2" l="1"/>
  <c r="U1643" i="2"/>
  <c r="T1643" i="2"/>
  <c r="N1645" i="2" l="1"/>
  <c r="U1644" i="2"/>
  <c r="T1644" i="2"/>
  <c r="N1646" i="2" l="1"/>
  <c r="U1645" i="2"/>
  <c r="T1645" i="2"/>
  <c r="N1647" i="2" l="1"/>
  <c r="U1646" i="2"/>
  <c r="T1646" i="2"/>
  <c r="N1648" i="2" l="1"/>
  <c r="U1647" i="2"/>
  <c r="T1647" i="2"/>
  <c r="N1649" i="2" l="1"/>
  <c r="U1648" i="2"/>
  <c r="T1648" i="2"/>
  <c r="N1650" i="2" l="1"/>
  <c r="U1649" i="2"/>
  <c r="T1649" i="2"/>
  <c r="N1651" i="2" l="1"/>
  <c r="U1650" i="2"/>
  <c r="T1650" i="2"/>
  <c r="N1652" i="2" l="1"/>
  <c r="U1651" i="2"/>
  <c r="T1651" i="2"/>
  <c r="N1653" i="2" l="1"/>
  <c r="U1652" i="2"/>
  <c r="T1652" i="2"/>
  <c r="N1654" i="2" l="1"/>
  <c r="U1653" i="2"/>
  <c r="T1653" i="2"/>
  <c r="N1655" i="2" l="1"/>
  <c r="U1654" i="2"/>
  <c r="T1654" i="2"/>
  <c r="N1656" i="2" l="1"/>
  <c r="U1655" i="2"/>
  <c r="T1655" i="2"/>
  <c r="N1657" i="2" l="1"/>
  <c r="U1656" i="2"/>
  <c r="T1656" i="2"/>
  <c r="N1658" i="2" l="1"/>
  <c r="U1657" i="2"/>
  <c r="T1657" i="2"/>
  <c r="N1659" i="2" l="1"/>
  <c r="U1658" i="2"/>
  <c r="T1658" i="2"/>
  <c r="N1660" i="2" l="1"/>
  <c r="U1659" i="2"/>
  <c r="T1659" i="2"/>
  <c r="N1661" i="2" l="1"/>
  <c r="U1660" i="2"/>
  <c r="T1660" i="2"/>
  <c r="N1662" i="2" l="1"/>
  <c r="U1661" i="2"/>
  <c r="T1661" i="2"/>
  <c r="N1663" i="2" l="1"/>
  <c r="U1662" i="2"/>
  <c r="T1662" i="2"/>
  <c r="N1664" i="2" l="1"/>
  <c r="U1663" i="2"/>
  <c r="T1663" i="2"/>
  <c r="N1665" i="2" l="1"/>
  <c r="U1664" i="2"/>
  <c r="T1664" i="2"/>
  <c r="N1666" i="2" l="1"/>
  <c r="U1665" i="2"/>
  <c r="T1665" i="2"/>
  <c r="N1667" i="2" l="1"/>
  <c r="U1666" i="2"/>
  <c r="T1666" i="2"/>
  <c r="N1668" i="2" l="1"/>
  <c r="U1667" i="2"/>
  <c r="T1667" i="2"/>
  <c r="N1669" i="2" l="1"/>
  <c r="U1668" i="2"/>
  <c r="T1668" i="2"/>
  <c r="N1670" i="2" l="1"/>
  <c r="U1669" i="2"/>
  <c r="T1669" i="2"/>
  <c r="N1671" i="2" l="1"/>
  <c r="U1670" i="2"/>
  <c r="T1670" i="2"/>
  <c r="N1672" i="2" l="1"/>
  <c r="U1671" i="2"/>
  <c r="T1671" i="2"/>
  <c r="N1673" i="2" l="1"/>
  <c r="U1672" i="2"/>
  <c r="T1672" i="2"/>
  <c r="N1674" i="2" l="1"/>
  <c r="U1673" i="2"/>
  <c r="T1673" i="2"/>
  <c r="N1675" i="2" l="1"/>
  <c r="U1674" i="2"/>
  <c r="T1674" i="2"/>
  <c r="N1676" i="2" l="1"/>
  <c r="U1675" i="2"/>
  <c r="T1675" i="2"/>
  <c r="N1677" i="2" l="1"/>
  <c r="U1676" i="2"/>
  <c r="T1676" i="2"/>
  <c r="N1678" i="2" l="1"/>
  <c r="U1677" i="2"/>
  <c r="T1677" i="2"/>
  <c r="N1679" i="2" l="1"/>
  <c r="U1678" i="2"/>
  <c r="T1678" i="2"/>
  <c r="N1680" i="2" l="1"/>
  <c r="U1679" i="2"/>
  <c r="T1679" i="2"/>
  <c r="N1681" i="2" l="1"/>
  <c r="U1680" i="2"/>
  <c r="T1680" i="2"/>
  <c r="N1682" i="2" l="1"/>
  <c r="U1681" i="2"/>
  <c r="T1681" i="2"/>
  <c r="N1683" i="2" l="1"/>
  <c r="U1682" i="2"/>
  <c r="T1682" i="2"/>
  <c r="N1684" i="2" l="1"/>
  <c r="U1683" i="2"/>
  <c r="T1683" i="2"/>
  <c r="N1685" i="2" l="1"/>
  <c r="U1684" i="2"/>
  <c r="T1684" i="2"/>
  <c r="N1686" i="2" l="1"/>
  <c r="U1685" i="2"/>
  <c r="T1685" i="2"/>
  <c r="N1687" i="2" l="1"/>
  <c r="U1686" i="2"/>
  <c r="T1686" i="2"/>
  <c r="N1688" i="2" l="1"/>
  <c r="U1687" i="2"/>
  <c r="T1687" i="2"/>
  <c r="N1689" i="2" l="1"/>
  <c r="U1688" i="2"/>
  <c r="T1688" i="2"/>
  <c r="N1690" i="2" l="1"/>
  <c r="U1689" i="2"/>
  <c r="T1689" i="2"/>
  <c r="N1691" i="2" l="1"/>
  <c r="U1690" i="2"/>
  <c r="T1690" i="2"/>
  <c r="N1692" i="2" l="1"/>
  <c r="U1691" i="2"/>
  <c r="T1691" i="2"/>
  <c r="N1693" i="2" l="1"/>
  <c r="U1692" i="2"/>
  <c r="T1692" i="2"/>
  <c r="N1694" i="2" l="1"/>
  <c r="U1693" i="2"/>
  <c r="T1693" i="2"/>
  <c r="N1695" i="2" l="1"/>
  <c r="U1694" i="2"/>
  <c r="T1694" i="2"/>
  <c r="N1696" i="2" l="1"/>
  <c r="U1695" i="2"/>
  <c r="T1695" i="2"/>
  <c r="N1697" i="2" l="1"/>
  <c r="U1696" i="2"/>
  <c r="T1696" i="2"/>
  <c r="N1698" i="2" l="1"/>
  <c r="U1697" i="2"/>
  <c r="T1697" i="2"/>
  <c r="N1699" i="2" l="1"/>
  <c r="U1698" i="2"/>
  <c r="T1698" i="2"/>
  <c r="N1700" i="2" l="1"/>
  <c r="U1699" i="2"/>
  <c r="T1699" i="2"/>
  <c r="N1701" i="2" l="1"/>
  <c r="U1700" i="2"/>
  <c r="T1700" i="2"/>
  <c r="N1702" i="2" l="1"/>
  <c r="U1701" i="2"/>
  <c r="T1701" i="2"/>
  <c r="N1703" i="2" l="1"/>
  <c r="U1702" i="2"/>
  <c r="T1702" i="2"/>
  <c r="N1704" i="2" l="1"/>
  <c r="U1703" i="2"/>
  <c r="T1703" i="2"/>
  <c r="N1705" i="2" l="1"/>
  <c r="U1704" i="2"/>
  <c r="T1704" i="2"/>
  <c r="N1706" i="2" l="1"/>
  <c r="U1705" i="2"/>
  <c r="T1705" i="2"/>
  <c r="N1707" i="2" l="1"/>
  <c r="U1706" i="2"/>
  <c r="T1706" i="2"/>
  <c r="N1708" i="2" l="1"/>
  <c r="U1707" i="2"/>
  <c r="T1707" i="2"/>
  <c r="N1709" i="2" l="1"/>
  <c r="U1708" i="2"/>
  <c r="T1708" i="2"/>
  <c r="N1710" i="2" l="1"/>
  <c r="U1709" i="2"/>
  <c r="T1709" i="2"/>
  <c r="N1711" i="2" l="1"/>
  <c r="U1710" i="2"/>
  <c r="T1710" i="2"/>
  <c r="N1712" i="2" l="1"/>
  <c r="U1711" i="2"/>
  <c r="T1711" i="2"/>
  <c r="N1713" i="2" l="1"/>
  <c r="U1712" i="2"/>
  <c r="T1712" i="2"/>
  <c r="N1714" i="2" l="1"/>
  <c r="U1713" i="2"/>
  <c r="T1713" i="2"/>
  <c r="N1715" i="2" l="1"/>
  <c r="U1714" i="2"/>
  <c r="T1714" i="2"/>
  <c r="N1716" i="2" l="1"/>
  <c r="U1715" i="2"/>
  <c r="T1715" i="2"/>
  <c r="N1717" i="2" l="1"/>
  <c r="U1716" i="2"/>
  <c r="T1716" i="2"/>
  <c r="N1718" i="2" l="1"/>
  <c r="U1717" i="2"/>
  <c r="T1717" i="2"/>
  <c r="N1719" i="2" l="1"/>
  <c r="U1718" i="2"/>
  <c r="T1718" i="2"/>
  <c r="N1720" i="2" l="1"/>
  <c r="U1719" i="2"/>
  <c r="T1719" i="2"/>
  <c r="N1721" i="2" l="1"/>
  <c r="U1720" i="2"/>
  <c r="T1720" i="2"/>
  <c r="N1722" i="2" l="1"/>
  <c r="U1721" i="2"/>
  <c r="T1721" i="2"/>
  <c r="N1723" i="2" l="1"/>
  <c r="U1722" i="2"/>
  <c r="T1722" i="2"/>
  <c r="N1724" i="2" l="1"/>
  <c r="U1723" i="2"/>
  <c r="T1723" i="2"/>
  <c r="N1725" i="2" l="1"/>
  <c r="U1724" i="2"/>
  <c r="T1724" i="2"/>
  <c r="N1726" i="2" l="1"/>
  <c r="U1725" i="2"/>
  <c r="T1725" i="2"/>
  <c r="N1727" i="2" l="1"/>
  <c r="U1726" i="2"/>
  <c r="T1726" i="2"/>
  <c r="N1728" i="2" l="1"/>
  <c r="U1727" i="2"/>
  <c r="T1727" i="2"/>
  <c r="N1729" i="2" l="1"/>
  <c r="U1728" i="2"/>
  <c r="T1728" i="2"/>
  <c r="N1730" i="2" l="1"/>
  <c r="U1729" i="2"/>
  <c r="T1729" i="2"/>
  <c r="N1731" i="2" l="1"/>
  <c r="U1730" i="2"/>
  <c r="T1730" i="2"/>
  <c r="N1732" i="2" l="1"/>
  <c r="U1731" i="2"/>
  <c r="T1731" i="2"/>
  <c r="N1733" i="2" l="1"/>
  <c r="U1732" i="2"/>
  <c r="T1732" i="2"/>
  <c r="N1734" i="2" l="1"/>
  <c r="U1733" i="2"/>
  <c r="T1733" i="2"/>
  <c r="N1735" i="2" l="1"/>
  <c r="U1734" i="2"/>
  <c r="T1734" i="2"/>
  <c r="N1736" i="2" l="1"/>
  <c r="U1735" i="2"/>
  <c r="T1735" i="2"/>
  <c r="N1737" i="2" l="1"/>
  <c r="U1736" i="2"/>
  <c r="T1736" i="2"/>
  <c r="N1738" i="2" l="1"/>
  <c r="U1737" i="2"/>
  <c r="T1737" i="2"/>
  <c r="N1739" i="2" l="1"/>
  <c r="U1738" i="2"/>
  <c r="T1738" i="2"/>
  <c r="N1740" i="2" l="1"/>
  <c r="U1739" i="2"/>
  <c r="T1739" i="2"/>
  <c r="N1741" i="2" l="1"/>
  <c r="U1740" i="2"/>
  <c r="T1740" i="2"/>
  <c r="N1742" i="2" l="1"/>
  <c r="U1741" i="2"/>
  <c r="T1741" i="2"/>
  <c r="N1743" i="2" l="1"/>
  <c r="U1742" i="2"/>
  <c r="T1742" i="2"/>
  <c r="N1744" i="2" l="1"/>
  <c r="U1743" i="2"/>
  <c r="T1743" i="2"/>
  <c r="N1745" i="2" l="1"/>
  <c r="U1744" i="2"/>
  <c r="T1744" i="2"/>
  <c r="N1746" i="2" l="1"/>
  <c r="U1745" i="2"/>
  <c r="T1745" i="2"/>
  <c r="N1747" i="2" l="1"/>
  <c r="U1746" i="2"/>
  <c r="T1746" i="2"/>
  <c r="N1748" i="2" l="1"/>
  <c r="U1747" i="2"/>
  <c r="T1747" i="2"/>
  <c r="N1749" i="2" l="1"/>
  <c r="U1748" i="2"/>
  <c r="T1748" i="2"/>
  <c r="N1750" i="2" l="1"/>
  <c r="U1749" i="2"/>
  <c r="T1749" i="2"/>
  <c r="N1751" i="2" l="1"/>
  <c r="U1750" i="2"/>
  <c r="T1750" i="2"/>
  <c r="N1752" i="2" l="1"/>
  <c r="U1751" i="2"/>
  <c r="T1751" i="2"/>
  <c r="N1753" i="2" l="1"/>
  <c r="U1752" i="2"/>
  <c r="T1752" i="2"/>
  <c r="N1754" i="2" l="1"/>
  <c r="U1753" i="2"/>
  <c r="T1753" i="2"/>
  <c r="N1755" i="2" l="1"/>
  <c r="U1754" i="2"/>
  <c r="T1754" i="2"/>
  <c r="N1756" i="2" l="1"/>
  <c r="U1755" i="2"/>
  <c r="T1755" i="2"/>
  <c r="N1757" i="2" l="1"/>
  <c r="U1756" i="2"/>
  <c r="T1756" i="2"/>
  <c r="N1758" i="2" l="1"/>
  <c r="U1757" i="2"/>
  <c r="T1757" i="2"/>
  <c r="N1759" i="2" l="1"/>
  <c r="U1758" i="2"/>
  <c r="T1758" i="2"/>
  <c r="N1760" i="2" l="1"/>
  <c r="U1759" i="2"/>
  <c r="T1759" i="2"/>
  <c r="N1761" i="2" l="1"/>
  <c r="U1760" i="2"/>
  <c r="T1760" i="2"/>
  <c r="N1762" i="2" l="1"/>
  <c r="U1761" i="2"/>
  <c r="T1761" i="2"/>
  <c r="N1763" i="2" l="1"/>
  <c r="U1762" i="2"/>
  <c r="T1762" i="2"/>
  <c r="N1764" i="2" l="1"/>
  <c r="U1763" i="2"/>
  <c r="T1763" i="2"/>
  <c r="N1765" i="2" l="1"/>
  <c r="U1764" i="2"/>
  <c r="T1764" i="2"/>
  <c r="N1766" i="2" l="1"/>
  <c r="U1765" i="2"/>
  <c r="T1765" i="2"/>
  <c r="N1767" i="2" l="1"/>
  <c r="U1766" i="2"/>
  <c r="T1766" i="2"/>
  <c r="N1768" i="2" l="1"/>
  <c r="U1767" i="2"/>
  <c r="T1767" i="2"/>
  <c r="N1769" i="2" l="1"/>
  <c r="U1768" i="2"/>
  <c r="T1768" i="2"/>
  <c r="N1770" i="2" l="1"/>
  <c r="U1769" i="2"/>
  <c r="T1769" i="2"/>
  <c r="N1771" i="2" l="1"/>
  <c r="U1770" i="2"/>
  <c r="T1770" i="2"/>
  <c r="N1772" i="2" l="1"/>
  <c r="U1771" i="2"/>
  <c r="T1771" i="2"/>
  <c r="N1773" i="2" l="1"/>
  <c r="U1772" i="2"/>
  <c r="T1772" i="2"/>
  <c r="N1774" i="2" l="1"/>
  <c r="U1773" i="2"/>
  <c r="T1773" i="2"/>
  <c r="N1775" i="2" l="1"/>
  <c r="U1774" i="2"/>
  <c r="T1774" i="2"/>
  <c r="N1776" i="2" l="1"/>
  <c r="U1775" i="2"/>
  <c r="T1775" i="2"/>
  <c r="N1777" i="2" l="1"/>
  <c r="U1776" i="2"/>
  <c r="T1776" i="2"/>
  <c r="N1778" i="2" l="1"/>
  <c r="U1777" i="2"/>
  <c r="T1777" i="2"/>
  <c r="N1779" i="2" l="1"/>
  <c r="U1778" i="2"/>
  <c r="T1778" i="2"/>
  <c r="N1780" i="2" l="1"/>
  <c r="U1779" i="2"/>
  <c r="T1779" i="2"/>
  <c r="N1781" i="2" l="1"/>
  <c r="U1780" i="2"/>
  <c r="T1780" i="2"/>
  <c r="N1782" i="2" l="1"/>
  <c r="U1781" i="2"/>
  <c r="T1781" i="2"/>
  <c r="N1783" i="2" l="1"/>
  <c r="U1782" i="2"/>
  <c r="T1782" i="2"/>
  <c r="N1784" i="2" l="1"/>
  <c r="U1783" i="2"/>
  <c r="T1783" i="2"/>
  <c r="N1785" i="2" l="1"/>
  <c r="U1784" i="2"/>
  <c r="T1784" i="2"/>
  <c r="N1786" i="2" l="1"/>
  <c r="U1785" i="2"/>
  <c r="T1785" i="2"/>
  <c r="N1787" i="2" l="1"/>
  <c r="U1786" i="2"/>
  <c r="T1786" i="2"/>
  <c r="N1788" i="2" l="1"/>
  <c r="U1787" i="2"/>
  <c r="T1787" i="2"/>
  <c r="N1789" i="2" l="1"/>
  <c r="U1788" i="2"/>
  <c r="T1788" i="2"/>
  <c r="N1790" i="2" l="1"/>
  <c r="U1789" i="2"/>
  <c r="T1789" i="2"/>
  <c r="N1791" i="2" l="1"/>
  <c r="U1790" i="2"/>
  <c r="T1790" i="2"/>
  <c r="N1792" i="2" l="1"/>
  <c r="U1791" i="2"/>
  <c r="T1791" i="2"/>
  <c r="N1793" i="2" l="1"/>
  <c r="U1792" i="2"/>
  <c r="T1792" i="2"/>
  <c r="N1794" i="2" l="1"/>
  <c r="U1793" i="2"/>
  <c r="T1793" i="2"/>
  <c r="N1795" i="2" l="1"/>
  <c r="U1794" i="2"/>
  <c r="T1794" i="2"/>
  <c r="N1796" i="2" l="1"/>
  <c r="U1795" i="2"/>
  <c r="T1795" i="2"/>
  <c r="N1797" i="2" l="1"/>
  <c r="U1796" i="2"/>
  <c r="T1796" i="2"/>
  <c r="N1798" i="2" l="1"/>
  <c r="U1797" i="2"/>
  <c r="T1797" i="2"/>
  <c r="N1799" i="2" l="1"/>
  <c r="U1798" i="2"/>
  <c r="T1798" i="2"/>
  <c r="N1800" i="2" l="1"/>
  <c r="U1799" i="2"/>
  <c r="T1799" i="2"/>
  <c r="N1801" i="2" l="1"/>
  <c r="U1800" i="2"/>
  <c r="T1800" i="2"/>
  <c r="N1802" i="2" l="1"/>
  <c r="U1801" i="2"/>
  <c r="T1801" i="2"/>
  <c r="N1803" i="2" l="1"/>
  <c r="U1802" i="2"/>
  <c r="T1802" i="2"/>
  <c r="N1804" i="2" l="1"/>
  <c r="U1803" i="2"/>
  <c r="T1803" i="2"/>
  <c r="N1805" i="2" l="1"/>
  <c r="U1804" i="2"/>
  <c r="T1804" i="2"/>
  <c r="N1806" i="2" l="1"/>
  <c r="U1805" i="2"/>
  <c r="T1805" i="2"/>
  <c r="N1807" i="2" l="1"/>
  <c r="U1806" i="2"/>
  <c r="T1806" i="2"/>
  <c r="N1808" i="2" l="1"/>
  <c r="U1807" i="2"/>
  <c r="T1807" i="2"/>
  <c r="N1809" i="2" l="1"/>
  <c r="U1808" i="2"/>
  <c r="T1808" i="2"/>
  <c r="N1810" i="2" l="1"/>
  <c r="U1809" i="2"/>
  <c r="T1809" i="2"/>
  <c r="N1811" i="2" l="1"/>
  <c r="U1810" i="2"/>
  <c r="T1810" i="2"/>
  <c r="N1812" i="2" l="1"/>
  <c r="U1811" i="2"/>
  <c r="T1811" i="2"/>
  <c r="N1813" i="2" l="1"/>
  <c r="U1812" i="2"/>
  <c r="T1812" i="2"/>
  <c r="N1814" i="2" l="1"/>
  <c r="U1813" i="2"/>
  <c r="T1813" i="2"/>
  <c r="N1815" i="2" l="1"/>
  <c r="U1814" i="2"/>
  <c r="T1814" i="2"/>
  <c r="N1816" i="2" l="1"/>
  <c r="U1815" i="2"/>
  <c r="T1815" i="2"/>
  <c r="N1817" i="2" l="1"/>
  <c r="U1816" i="2"/>
  <c r="T1816" i="2"/>
  <c r="N1818" i="2" l="1"/>
  <c r="U1817" i="2"/>
  <c r="T1817" i="2"/>
  <c r="N1819" i="2" l="1"/>
  <c r="U1818" i="2"/>
  <c r="T1818" i="2"/>
  <c r="N1820" i="2" l="1"/>
  <c r="U1819" i="2"/>
  <c r="T1819" i="2"/>
  <c r="N1821" i="2" l="1"/>
  <c r="U1820" i="2"/>
  <c r="T1820" i="2"/>
  <c r="N1822" i="2" l="1"/>
  <c r="U1821" i="2"/>
  <c r="T1821" i="2"/>
  <c r="N1823" i="2" l="1"/>
  <c r="U1822" i="2"/>
  <c r="T1822" i="2"/>
  <c r="N1824" i="2" l="1"/>
  <c r="U1823" i="2"/>
  <c r="T1823" i="2"/>
  <c r="N1825" i="2" l="1"/>
  <c r="U1824" i="2"/>
  <c r="T1824" i="2"/>
  <c r="N1826" i="2" l="1"/>
  <c r="U1825" i="2"/>
  <c r="T1825" i="2"/>
  <c r="N1827" i="2" l="1"/>
  <c r="U1826" i="2"/>
  <c r="T1826" i="2"/>
  <c r="N1828" i="2" l="1"/>
  <c r="U1827" i="2"/>
  <c r="T1827" i="2"/>
  <c r="N1829" i="2" l="1"/>
  <c r="U1828" i="2"/>
  <c r="T1828" i="2"/>
  <c r="N1830" i="2" l="1"/>
  <c r="U1829" i="2"/>
  <c r="T1829" i="2"/>
  <c r="N1831" i="2" l="1"/>
  <c r="U1830" i="2"/>
  <c r="T1830" i="2"/>
  <c r="N1832" i="2" l="1"/>
  <c r="U1831" i="2"/>
  <c r="T1831" i="2"/>
  <c r="N1833" i="2" l="1"/>
  <c r="U1832" i="2"/>
  <c r="T1832" i="2"/>
  <c r="N1834" i="2" l="1"/>
  <c r="U1833" i="2"/>
  <c r="T1833" i="2"/>
  <c r="N1835" i="2" l="1"/>
  <c r="U1834" i="2"/>
  <c r="T1834" i="2"/>
  <c r="N1836" i="2" l="1"/>
  <c r="U1835" i="2"/>
  <c r="T1835" i="2"/>
  <c r="N1837" i="2" l="1"/>
  <c r="U1836" i="2"/>
  <c r="T1836" i="2"/>
  <c r="N1838" i="2" l="1"/>
  <c r="U1837" i="2"/>
  <c r="T1837" i="2"/>
  <c r="N1839" i="2" l="1"/>
  <c r="U1838" i="2"/>
  <c r="T1838" i="2"/>
  <c r="N1840" i="2" l="1"/>
  <c r="U1839" i="2"/>
  <c r="T1839" i="2"/>
  <c r="N1841" i="2" l="1"/>
  <c r="U1840" i="2"/>
  <c r="T1840" i="2"/>
  <c r="N1842" i="2" l="1"/>
  <c r="U1841" i="2"/>
  <c r="T1841" i="2"/>
  <c r="N1843" i="2" l="1"/>
  <c r="U1842" i="2"/>
  <c r="T1842" i="2"/>
  <c r="N1844" i="2" l="1"/>
  <c r="U1843" i="2"/>
  <c r="T1843" i="2"/>
  <c r="N1845" i="2" l="1"/>
  <c r="U1844" i="2"/>
  <c r="T1844" i="2"/>
  <c r="N1846" i="2" l="1"/>
  <c r="U1845" i="2"/>
  <c r="T1845" i="2"/>
  <c r="N1847" i="2" l="1"/>
  <c r="U1846" i="2"/>
  <c r="T1846" i="2"/>
  <c r="N1848" i="2" l="1"/>
  <c r="U1847" i="2"/>
  <c r="T1847" i="2"/>
  <c r="N1849" i="2" l="1"/>
  <c r="U1848" i="2"/>
  <c r="T1848" i="2"/>
  <c r="N1850" i="2" l="1"/>
  <c r="U1849" i="2"/>
  <c r="T1849" i="2"/>
  <c r="N1851" i="2" l="1"/>
  <c r="U1850" i="2"/>
  <c r="T1850" i="2"/>
  <c r="N1852" i="2" l="1"/>
  <c r="U1851" i="2"/>
  <c r="T1851" i="2"/>
  <c r="N1853" i="2" l="1"/>
  <c r="U1852" i="2"/>
  <c r="T1852" i="2"/>
  <c r="N1854" i="2" l="1"/>
  <c r="U1853" i="2"/>
  <c r="T1853" i="2"/>
  <c r="N1855" i="2" l="1"/>
  <c r="U1854" i="2"/>
  <c r="T1854" i="2"/>
  <c r="N1856" i="2" l="1"/>
  <c r="U1855" i="2"/>
  <c r="T1855" i="2"/>
  <c r="N1857" i="2" l="1"/>
  <c r="U1856" i="2"/>
  <c r="T1856" i="2"/>
  <c r="N1858" i="2" l="1"/>
  <c r="U1857" i="2"/>
  <c r="T1857" i="2"/>
  <c r="N1859" i="2" l="1"/>
  <c r="U1858" i="2"/>
  <c r="T1858" i="2"/>
  <c r="N1860" i="2" l="1"/>
  <c r="U1859" i="2"/>
  <c r="T1859" i="2"/>
  <c r="N1861" i="2" l="1"/>
  <c r="U1860" i="2"/>
  <c r="T1860" i="2"/>
  <c r="N1862" i="2" l="1"/>
  <c r="U1861" i="2"/>
  <c r="T1861" i="2"/>
  <c r="N1863" i="2" l="1"/>
  <c r="U1862" i="2"/>
  <c r="T1862" i="2"/>
  <c r="N1864" i="2" l="1"/>
  <c r="U1863" i="2"/>
  <c r="T1863" i="2"/>
  <c r="N1865" i="2" l="1"/>
  <c r="U1864" i="2"/>
  <c r="T1864" i="2"/>
  <c r="N1866" i="2" l="1"/>
  <c r="U1865" i="2"/>
  <c r="T1865" i="2"/>
  <c r="N1867" i="2" l="1"/>
  <c r="U1866" i="2"/>
  <c r="T1866" i="2"/>
  <c r="N1868" i="2" l="1"/>
  <c r="U1867" i="2"/>
  <c r="T1867" i="2"/>
  <c r="N1869" i="2" l="1"/>
  <c r="U1868" i="2"/>
  <c r="T1868" i="2"/>
  <c r="N1870" i="2" l="1"/>
  <c r="U1869" i="2"/>
  <c r="T1869" i="2"/>
  <c r="N1871" i="2" l="1"/>
  <c r="U1870" i="2"/>
  <c r="T1870" i="2"/>
  <c r="N1872" i="2" l="1"/>
  <c r="U1871" i="2"/>
  <c r="T1871" i="2"/>
  <c r="N1873" i="2" l="1"/>
  <c r="U1872" i="2"/>
  <c r="T1872" i="2"/>
  <c r="N1874" i="2" l="1"/>
  <c r="U1873" i="2"/>
  <c r="T1873" i="2"/>
  <c r="N1875" i="2" l="1"/>
  <c r="U1874" i="2"/>
  <c r="T1874" i="2"/>
  <c r="N1876" i="2" l="1"/>
  <c r="U1875" i="2"/>
  <c r="T1875" i="2"/>
  <c r="N1877" i="2" l="1"/>
  <c r="U1876" i="2"/>
  <c r="T1876" i="2"/>
  <c r="N1878" i="2" l="1"/>
  <c r="U1877" i="2"/>
  <c r="T1877" i="2"/>
  <c r="N1879" i="2" l="1"/>
  <c r="U1878" i="2"/>
  <c r="T1878" i="2"/>
  <c r="N1880" i="2" l="1"/>
  <c r="U1879" i="2"/>
  <c r="T1879" i="2"/>
  <c r="N1881" i="2" l="1"/>
  <c r="U1880" i="2"/>
  <c r="T1880" i="2"/>
  <c r="N1882" i="2" l="1"/>
  <c r="U1881" i="2"/>
  <c r="T1881" i="2"/>
  <c r="N1883" i="2" l="1"/>
  <c r="U1882" i="2"/>
  <c r="T1882" i="2"/>
  <c r="N1884" i="2" l="1"/>
  <c r="U1883" i="2"/>
  <c r="T1883" i="2"/>
  <c r="N1885" i="2" l="1"/>
  <c r="U1884" i="2"/>
  <c r="T1884" i="2"/>
  <c r="N1886" i="2" l="1"/>
  <c r="U1885" i="2"/>
  <c r="T1885" i="2"/>
  <c r="N1887" i="2" l="1"/>
  <c r="U1886" i="2"/>
  <c r="T1886" i="2"/>
  <c r="N1888" i="2" l="1"/>
  <c r="U1887" i="2"/>
  <c r="T1887" i="2"/>
  <c r="N1889" i="2" l="1"/>
  <c r="U1888" i="2"/>
  <c r="T1888" i="2"/>
  <c r="N1890" i="2" l="1"/>
  <c r="U1889" i="2"/>
  <c r="T1889" i="2"/>
  <c r="N1891" i="2" l="1"/>
  <c r="U1890" i="2"/>
  <c r="T1890" i="2"/>
  <c r="N1892" i="2" l="1"/>
  <c r="U1891" i="2"/>
  <c r="T1891" i="2"/>
  <c r="N1893" i="2" l="1"/>
  <c r="U1892" i="2"/>
  <c r="T1892" i="2"/>
  <c r="N1894" i="2" l="1"/>
  <c r="U1893" i="2"/>
  <c r="T1893" i="2"/>
  <c r="N1895" i="2" l="1"/>
  <c r="U1894" i="2"/>
  <c r="T1894" i="2"/>
  <c r="N1896" i="2" l="1"/>
  <c r="U1895" i="2"/>
  <c r="T1895" i="2"/>
  <c r="N1897" i="2" l="1"/>
  <c r="U1896" i="2"/>
  <c r="T1896" i="2"/>
  <c r="N1898" i="2" l="1"/>
  <c r="U1897" i="2"/>
  <c r="T1897" i="2"/>
  <c r="N1899" i="2" l="1"/>
  <c r="U1898" i="2"/>
  <c r="T1898" i="2"/>
  <c r="N1900" i="2" l="1"/>
  <c r="U1899" i="2"/>
  <c r="T1899" i="2"/>
  <c r="N1901" i="2" l="1"/>
  <c r="U1900" i="2"/>
  <c r="T1900" i="2"/>
  <c r="N1902" i="2" l="1"/>
  <c r="U1901" i="2"/>
  <c r="T1901" i="2"/>
  <c r="N1903" i="2" l="1"/>
  <c r="U1902" i="2"/>
  <c r="T1902" i="2"/>
  <c r="N1904" i="2" l="1"/>
  <c r="U1903" i="2"/>
  <c r="T1903" i="2"/>
  <c r="N1905" i="2" l="1"/>
  <c r="U1904" i="2"/>
  <c r="T1904" i="2"/>
  <c r="N1906" i="2" l="1"/>
  <c r="U1905" i="2"/>
  <c r="T1905" i="2"/>
  <c r="N1907" i="2" l="1"/>
  <c r="U1906" i="2"/>
  <c r="T1906" i="2"/>
  <c r="N1908" i="2" l="1"/>
  <c r="U1907" i="2"/>
  <c r="T1907" i="2"/>
  <c r="N1909" i="2" l="1"/>
  <c r="U1908" i="2"/>
  <c r="T1908" i="2"/>
  <c r="N1910" i="2" l="1"/>
  <c r="U1909" i="2"/>
  <c r="T1909" i="2"/>
  <c r="N1911" i="2" l="1"/>
  <c r="U1910" i="2"/>
  <c r="T1910" i="2"/>
  <c r="N1912" i="2" l="1"/>
  <c r="U1911" i="2"/>
  <c r="T1911" i="2"/>
  <c r="N1913" i="2" l="1"/>
  <c r="U1912" i="2"/>
  <c r="T1912" i="2"/>
  <c r="N1914" i="2" l="1"/>
  <c r="U1913" i="2"/>
  <c r="T1913" i="2"/>
  <c r="N1915" i="2" l="1"/>
  <c r="U1914" i="2"/>
  <c r="T1914" i="2"/>
  <c r="N1916" i="2" l="1"/>
  <c r="U1915" i="2"/>
  <c r="T1915" i="2"/>
  <c r="N1917" i="2" l="1"/>
  <c r="U1916" i="2"/>
  <c r="T1916" i="2"/>
  <c r="N1918" i="2" l="1"/>
  <c r="U1917" i="2"/>
  <c r="T1917" i="2"/>
  <c r="N1919" i="2" l="1"/>
  <c r="U1918" i="2"/>
  <c r="T1918" i="2"/>
  <c r="N1920" i="2" l="1"/>
  <c r="U1919" i="2"/>
  <c r="T1919" i="2"/>
  <c r="N1921" i="2" l="1"/>
  <c r="U1920" i="2"/>
  <c r="T1920" i="2"/>
  <c r="N1922" i="2" l="1"/>
  <c r="U1921" i="2"/>
  <c r="T1921" i="2"/>
  <c r="N1923" i="2" l="1"/>
  <c r="U1922" i="2"/>
  <c r="T1922" i="2"/>
  <c r="N1924" i="2" l="1"/>
  <c r="U1923" i="2"/>
  <c r="T1923" i="2"/>
  <c r="N1925" i="2" l="1"/>
  <c r="U1924" i="2"/>
  <c r="T1924" i="2"/>
  <c r="N1926" i="2" l="1"/>
  <c r="U1925" i="2"/>
  <c r="T1925" i="2"/>
  <c r="N1927" i="2" l="1"/>
  <c r="U1926" i="2"/>
  <c r="T1926" i="2"/>
  <c r="N1928" i="2" l="1"/>
  <c r="U1927" i="2"/>
  <c r="T1927" i="2"/>
  <c r="N1929" i="2" l="1"/>
  <c r="U1928" i="2"/>
  <c r="T1928" i="2"/>
  <c r="N1930" i="2" l="1"/>
  <c r="U1929" i="2"/>
  <c r="T1929" i="2"/>
  <c r="N1931" i="2" l="1"/>
  <c r="U1930" i="2"/>
  <c r="T1930" i="2"/>
  <c r="N1932" i="2" l="1"/>
  <c r="U1931" i="2"/>
  <c r="T1931" i="2"/>
  <c r="N1933" i="2" l="1"/>
  <c r="U1932" i="2"/>
  <c r="T1932" i="2"/>
  <c r="N1934" i="2" l="1"/>
  <c r="U1933" i="2"/>
  <c r="T1933" i="2"/>
  <c r="N1935" i="2" l="1"/>
  <c r="U1934" i="2"/>
  <c r="T1934" i="2"/>
  <c r="N1936" i="2" l="1"/>
  <c r="U1935" i="2"/>
  <c r="T1935" i="2"/>
  <c r="N1937" i="2" l="1"/>
  <c r="U1936" i="2"/>
  <c r="T1936" i="2"/>
  <c r="N1938" i="2" l="1"/>
  <c r="U1937" i="2"/>
  <c r="T1937" i="2"/>
  <c r="N1939" i="2" l="1"/>
  <c r="U1938" i="2"/>
  <c r="T1938" i="2"/>
  <c r="N1940" i="2" l="1"/>
  <c r="U1939" i="2"/>
  <c r="T1939" i="2"/>
  <c r="N1941" i="2" l="1"/>
  <c r="U1940" i="2"/>
  <c r="T1940" i="2"/>
  <c r="N1942" i="2" l="1"/>
  <c r="U1941" i="2"/>
  <c r="T1941" i="2"/>
  <c r="N1943" i="2" l="1"/>
  <c r="U1942" i="2"/>
  <c r="T1942" i="2"/>
  <c r="N1944" i="2" l="1"/>
  <c r="U1943" i="2"/>
  <c r="T1943" i="2"/>
  <c r="N1945" i="2" l="1"/>
  <c r="U1944" i="2"/>
  <c r="T1944" i="2"/>
  <c r="N1946" i="2" l="1"/>
  <c r="U1945" i="2"/>
  <c r="T1945" i="2"/>
  <c r="N1947" i="2" l="1"/>
  <c r="U1946" i="2"/>
  <c r="T1946" i="2"/>
  <c r="N1948" i="2" l="1"/>
  <c r="U1947" i="2"/>
  <c r="T1947" i="2"/>
  <c r="N1949" i="2" l="1"/>
  <c r="U1948" i="2"/>
  <c r="T1948" i="2"/>
  <c r="N1950" i="2" l="1"/>
  <c r="U1949" i="2"/>
  <c r="T1949" i="2"/>
  <c r="N1951" i="2" l="1"/>
  <c r="U1950" i="2"/>
  <c r="T1950" i="2"/>
  <c r="N1952" i="2" l="1"/>
  <c r="U1951" i="2"/>
  <c r="T1951" i="2"/>
  <c r="N1953" i="2" l="1"/>
  <c r="U1952" i="2"/>
  <c r="T1952" i="2"/>
  <c r="N1954" i="2" l="1"/>
  <c r="U1953" i="2"/>
  <c r="T1953" i="2"/>
  <c r="N1955" i="2" l="1"/>
  <c r="U1954" i="2"/>
  <c r="T1954" i="2"/>
  <c r="N1956" i="2" l="1"/>
  <c r="U1955" i="2"/>
  <c r="T1955" i="2"/>
  <c r="N1957" i="2" l="1"/>
  <c r="U1956" i="2"/>
  <c r="T1956" i="2"/>
  <c r="N1958" i="2" l="1"/>
  <c r="U1957" i="2"/>
  <c r="T1957" i="2"/>
  <c r="N1959" i="2" l="1"/>
  <c r="U1958" i="2"/>
  <c r="T1958" i="2"/>
  <c r="N1960" i="2" l="1"/>
  <c r="U1959" i="2"/>
  <c r="T1959" i="2"/>
  <c r="N1961" i="2" l="1"/>
  <c r="U1960" i="2"/>
  <c r="T1960" i="2"/>
  <c r="N1962" i="2" l="1"/>
  <c r="U1961" i="2"/>
  <c r="T1961" i="2"/>
  <c r="N1963" i="2" l="1"/>
  <c r="U1962" i="2"/>
  <c r="T1962" i="2"/>
  <c r="N1964" i="2" l="1"/>
  <c r="U1963" i="2"/>
  <c r="T1963" i="2"/>
  <c r="N1965" i="2" l="1"/>
  <c r="U1964" i="2"/>
  <c r="T1964" i="2"/>
  <c r="N1966" i="2" l="1"/>
  <c r="U1965" i="2"/>
  <c r="T1965" i="2"/>
  <c r="N1967" i="2" l="1"/>
  <c r="U1966" i="2"/>
  <c r="T1966" i="2"/>
  <c r="N1968" i="2" l="1"/>
  <c r="U1967" i="2"/>
  <c r="T1967" i="2"/>
  <c r="N1969" i="2" l="1"/>
  <c r="U1968" i="2"/>
  <c r="T1968" i="2"/>
  <c r="N1970" i="2" l="1"/>
  <c r="U1969" i="2"/>
  <c r="T1969" i="2"/>
  <c r="N1971" i="2" l="1"/>
  <c r="U1970" i="2"/>
  <c r="T1970" i="2"/>
  <c r="N1972" i="2" l="1"/>
  <c r="U1971" i="2"/>
  <c r="T1971" i="2"/>
  <c r="N1973" i="2" l="1"/>
  <c r="U1972" i="2"/>
  <c r="T1972" i="2"/>
  <c r="N1974" i="2" l="1"/>
  <c r="U1973" i="2"/>
  <c r="T1973" i="2"/>
  <c r="N1975" i="2" l="1"/>
  <c r="U1974" i="2"/>
  <c r="T1974" i="2"/>
  <c r="N1976" i="2" l="1"/>
  <c r="U1975" i="2"/>
  <c r="T1975" i="2"/>
  <c r="N1977" i="2" l="1"/>
  <c r="U1976" i="2"/>
  <c r="T1976" i="2"/>
  <c r="N1978" i="2" l="1"/>
  <c r="U1977" i="2"/>
  <c r="T1977" i="2"/>
  <c r="N1979" i="2" l="1"/>
  <c r="U1978" i="2"/>
  <c r="T1978" i="2"/>
  <c r="N1980" i="2" l="1"/>
  <c r="U1979" i="2"/>
  <c r="T1979" i="2"/>
  <c r="N1981" i="2" l="1"/>
  <c r="U1980" i="2"/>
  <c r="T1980" i="2"/>
  <c r="N1982" i="2" l="1"/>
  <c r="U1981" i="2"/>
  <c r="T1981" i="2"/>
  <c r="N1983" i="2" l="1"/>
  <c r="U1982" i="2"/>
  <c r="T1982" i="2"/>
  <c r="N1984" i="2" l="1"/>
  <c r="U1983" i="2"/>
  <c r="T1983" i="2"/>
  <c r="N1985" i="2" l="1"/>
  <c r="U1984" i="2"/>
  <c r="T1984" i="2"/>
  <c r="N1986" i="2" l="1"/>
  <c r="U1985" i="2"/>
  <c r="T1985" i="2"/>
  <c r="N1987" i="2" l="1"/>
  <c r="U1986" i="2"/>
  <c r="T1986" i="2"/>
  <c r="N1988" i="2" l="1"/>
  <c r="U1987" i="2"/>
  <c r="T1987" i="2"/>
  <c r="N1989" i="2" l="1"/>
  <c r="U1988" i="2"/>
  <c r="T1988" i="2"/>
  <c r="N1990" i="2" l="1"/>
  <c r="U1989" i="2"/>
  <c r="T1989" i="2"/>
  <c r="N1991" i="2" l="1"/>
  <c r="U1990" i="2"/>
  <c r="T1990" i="2"/>
  <c r="N1992" i="2" l="1"/>
  <c r="U1991" i="2"/>
  <c r="T1991" i="2"/>
  <c r="N1993" i="2" l="1"/>
  <c r="U1992" i="2"/>
  <c r="T1992" i="2"/>
  <c r="N1994" i="2" l="1"/>
  <c r="U1993" i="2"/>
  <c r="T1993" i="2"/>
  <c r="N1995" i="2" l="1"/>
  <c r="U1994" i="2"/>
  <c r="T1994" i="2"/>
  <c r="N1996" i="2" l="1"/>
  <c r="U1995" i="2"/>
  <c r="T1995" i="2"/>
  <c r="N1997" i="2" l="1"/>
  <c r="U1996" i="2"/>
  <c r="T1996" i="2"/>
  <c r="N1998" i="2" l="1"/>
  <c r="U1997" i="2"/>
  <c r="T1997" i="2"/>
  <c r="N1999" i="2" l="1"/>
  <c r="U1998" i="2"/>
  <c r="T1998" i="2"/>
  <c r="N2000" i="2" l="1"/>
  <c r="U1999" i="2"/>
  <c r="T1999" i="2"/>
  <c r="N2001" i="2" l="1"/>
  <c r="U2000" i="2"/>
  <c r="T2000" i="2"/>
  <c r="N2002" i="2" l="1"/>
  <c r="U2001" i="2"/>
  <c r="T2001" i="2"/>
  <c r="N2003" i="2" l="1"/>
  <c r="U2002" i="2"/>
  <c r="T2002" i="2"/>
  <c r="N2004" i="2" l="1"/>
  <c r="U2003" i="2"/>
  <c r="T2003" i="2"/>
  <c r="N2005" i="2" l="1"/>
  <c r="U2004" i="2"/>
  <c r="T2004" i="2"/>
  <c r="N2006" i="2" l="1"/>
  <c r="U2005" i="2"/>
  <c r="T2005" i="2"/>
  <c r="N2007" i="2" l="1"/>
  <c r="U2006" i="2"/>
  <c r="T2006" i="2"/>
  <c r="N2008" i="2" l="1"/>
  <c r="U2007" i="2"/>
  <c r="T2007" i="2"/>
  <c r="N2009" i="2" l="1"/>
  <c r="U2008" i="2"/>
  <c r="T2008" i="2"/>
  <c r="N2010" i="2" l="1"/>
  <c r="U2009" i="2"/>
  <c r="T2009" i="2"/>
  <c r="N2011" i="2" l="1"/>
  <c r="U2010" i="2"/>
  <c r="T2010" i="2"/>
  <c r="N2012" i="2" l="1"/>
  <c r="U2011" i="2"/>
  <c r="T2011" i="2"/>
  <c r="N2013" i="2" l="1"/>
  <c r="U2012" i="2"/>
  <c r="T2012" i="2"/>
  <c r="N2014" i="2" l="1"/>
  <c r="U2013" i="2"/>
  <c r="T2013" i="2"/>
  <c r="N2015" i="2" l="1"/>
  <c r="U2014" i="2"/>
  <c r="T2014" i="2"/>
  <c r="N2016" i="2" l="1"/>
  <c r="U2015" i="2"/>
  <c r="T2015" i="2"/>
  <c r="N2017" i="2" l="1"/>
  <c r="U2016" i="2"/>
  <c r="T2016" i="2"/>
  <c r="N2018" i="2" l="1"/>
  <c r="U2017" i="2"/>
  <c r="T2017" i="2"/>
  <c r="N2019" i="2" l="1"/>
  <c r="U2018" i="2"/>
  <c r="T2018" i="2"/>
  <c r="N2020" i="2" l="1"/>
  <c r="U2019" i="2"/>
  <c r="T2019" i="2"/>
  <c r="N2021" i="2" l="1"/>
  <c r="U2020" i="2"/>
  <c r="T2020" i="2"/>
  <c r="N2022" i="2" l="1"/>
  <c r="U2021" i="2"/>
  <c r="T2021" i="2"/>
  <c r="N2023" i="2" l="1"/>
  <c r="U2022" i="2"/>
  <c r="T2022" i="2"/>
  <c r="N2024" i="2" l="1"/>
  <c r="T2023" i="2"/>
  <c r="U2023" i="2"/>
  <c r="N2025" i="2" l="1"/>
  <c r="T2024" i="2"/>
  <c r="U2024" i="2"/>
  <c r="N2026" i="2" l="1"/>
  <c r="T2025" i="2"/>
  <c r="U2025" i="2"/>
  <c r="N2027" i="2" l="1"/>
  <c r="T2026" i="2"/>
  <c r="U2026" i="2"/>
  <c r="N2028" i="2" l="1"/>
  <c r="T2027" i="2"/>
  <c r="U2027" i="2"/>
  <c r="N2029" i="2" l="1"/>
  <c r="T2028" i="2"/>
  <c r="U2028" i="2"/>
  <c r="N2030" i="2" l="1"/>
  <c r="T2029" i="2"/>
  <c r="U2029" i="2"/>
  <c r="N2031" i="2" l="1"/>
  <c r="T2030" i="2"/>
  <c r="U2030" i="2"/>
  <c r="N2032" i="2" l="1"/>
  <c r="T2031" i="2"/>
  <c r="U2031" i="2"/>
  <c r="N2033" i="2" l="1"/>
  <c r="T2032" i="2"/>
  <c r="U2032" i="2"/>
  <c r="N2034" i="2" l="1"/>
  <c r="T2033" i="2"/>
  <c r="U2033" i="2"/>
  <c r="N2035" i="2" l="1"/>
  <c r="T2034" i="2"/>
  <c r="U2034" i="2"/>
  <c r="N2036" i="2" l="1"/>
  <c r="T2035" i="2"/>
  <c r="U2035" i="2"/>
  <c r="N2037" i="2" l="1"/>
  <c r="T2036" i="2"/>
  <c r="U2036" i="2"/>
  <c r="N2038" i="2" l="1"/>
  <c r="T2037" i="2"/>
  <c r="U2037" i="2"/>
  <c r="N2039" i="2" l="1"/>
  <c r="T2038" i="2"/>
  <c r="U2038" i="2"/>
  <c r="N2040" i="2" l="1"/>
  <c r="T2039" i="2"/>
  <c r="U2039" i="2"/>
  <c r="N2041" i="2" l="1"/>
  <c r="T2040" i="2"/>
  <c r="U2040" i="2"/>
  <c r="N2042" i="2" l="1"/>
  <c r="T2041" i="2"/>
  <c r="U2041" i="2"/>
  <c r="N2043" i="2" l="1"/>
  <c r="T2042" i="2"/>
  <c r="U2042" i="2"/>
  <c r="N2044" i="2" l="1"/>
  <c r="T2043" i="2"/>
  <c r="U2043" i="2"/>
  <c r="N2045" i="2" l="1"/>
  <c r="T2044" i="2"/>
  <c r="U2044" i="2"/>
  <c r="N2046" i="2" l="1"/>
  <c r="T2045" i="2"/>
  <c r="U2045" i="2"/>
  <c r="N2047" i="2" l="1"/>
  <c r="T2046" i="2"/>
  <c r="U2046" i="2"/>
  <c r="N2048" i="2" l="1"/>
  <c r="T2047" i="2"/>
  <c r="U2047" i="2"/>
  <c r="N2049" i="2" l="1"/>
  <c r="T2048" i="2"/>
  <c r="U2048" i="2"/>
  <c r="N2050" i="2" l="1"/>
  <c r="T2049" i="2"/>
  <c r="U2049" i="2"/>
  <c r="N2051" i="2" l="1"/>
  <c r="T2050" i="2"/>
  <c r="U2050" i="2"/>
  <c r="N2052" i="2" l="1"/>
  <c r="T2051" i="2"/>
  <c r="U2051" i="2"/>
  <c r="N2053" i="2" l="1"/>
  <c r="T2052" i="2"/>
  <c r="U2052" i="2"/>
  <c r="N2054" i="2" l="1"/>
  <c r="T2053" i="2"/>
  <c r="U2053" i="2"/>
  <c r="N2055" i="2" l="1"/>
  <c r="T2054" i="2"/>
  <c r="U2054" i="2"/>
  <c r="N2056" i="2" l="1"/>
  <c r="T2055" i="2"/>
  <c r="U2055" i="2"/>
  <c r="N2057" i="2" l="1"/>
  <c r="T2056" i="2"/>
  <c r="U2056" i="2"/>
  <c r="N2058" i="2" l="1"/>
  <c r="T2057" i="2"/>
  <c r="U2057" i="2"/>
  <c r="N2059" i="2" l="1"/>
  <c r="T2058" i="2"/>
  <c r="U2058" i="2"/>
  <c r="N2060" i="2" l="1"/>
  <c r="T2059" i="2"/>
  <c r="U2059" i="2"/>
  <c r="N2061" i="2" l="1"/>
  <c r="T2060" i="2"/>
  <c r="U2060" i="2"/>
  <c r="N2062" i="2" l="1"/>
  <c r="T2061" i="2"/>
  <c r="U2061" i="2"/>
  <c r="N2063" i="2" l="1"/>
  <c r="T2062" i="2"/>
  <c r="U2062" i="2"/>
  <c r="N2064" i="2" l="1"/>
  <c r="T2063" i="2"/>
  <c r="U2063" i="2"/>
  <c r="N2065" i="2" l="1"/>
  <c r="T2064" i="2"/>
  <c r="U2064" i="2"/>
  <c r="N2066" i="2" l="1"/>
  <c r="T2065" i="2"/>
  <c r="U2065" i="2"/>
  <c r="N2067" i="2" l="1"/>
  <c r="T2066" i="2"/>
  <c r="U2066" i="2"/>
  <c r="N2068" i="2" l="1"/>
  <c r="T2067" i="2"/>
  <c r="U2067" i="2"/>
  <c r="N2069" i="2" l="1"/>
  <c r="T2068" i="2"/>
  <c r="U2068" i="2"/>
  <c r="N2070" i="2" l="1"/>
  <c r="T2069" i="2"/>
  <c r="U2069" i="2"/>
  <c r="N2071" i="2" l="1"/>
  <c r="T2070" i="2"/>
  <c r="U2070" i="2"/>
  <c r="N2072" i="2" l="1"/>
  <c r="T2071" i="2"/>
  <c r="U2071" i="2"/>
  <c r="N2073" i="2" l="1"/>
  <c r="T2072" i="2"/>
  <c r="U2072" i="2"/>
  <c r="N2074" i="2" l="1"/>
  <c r="T2073" i="2"/>
  <c r="U2073" i="2"/>
  <c r="N2075" i="2" l="1"/>
  <c r="T2074" i="2"/>
  <c r="U2074" i="2"/>
  <c r="N2076" i="2" l="1"/>
  <c r="T2075" i="2"/>
  <c r="U2075" i="2"/>
  <c r="N2077" i="2" l="1"/>
  <c r="T2076" i="2"/>
  <c r="U2076" i="2"/>
  <c r="N2078" i="2" l="1"/>
  <c r="T2077" i="2"/>
  <c r="U2077" i="2"/>
  <c r="N2079" i="2" l="1"/>
  <c r="T2078" i="2"/>
  <c r="U2078" i="2"/>
  <c r="N2080" i="2" l="1"/>
  <c r="T2079" i="2"/>
  <c r="U2079" i="2"/>
  <c r="N2081" i="2" l="1"/>
  <c r="T2080" i="2"/>
  <c r="U2080" i="2"/>
  <c r="N2082" i="2" l="1"/>
  <c r="T2081" i="2"/>
  <c r="U2081" i="2"/>
  <c r="N2083" i="2" l="1"/>
  <c r="T2082" i="2"/>
  <c r="U2082" i="2"/>
  <c r="N2084" i="2" l="1"/>
  <c r="T2083" i="2"/>
  <c r="U2083" i="2"/>
  <c r="N2085" i="2" l="1"/>
  <c r="T2084" i="2"/>
  <c r="U2084" i="2"/>
  <c r="N2086" i="2" l="1"/>
  <c r="T2085" i="2"/>
  <c r="U2085" i="2"/>
  <c r="N2087" i="2" l="1"/>
  <c r="T2086" i="2"/>
  <c r="U2086" i="2"/>
  <c r="N2088" i="2" l="1"/>
  <c r="T2087" i="2"/>
  <c r="U2087" i="2"/>
  <c r="N2089" i="2" l="1"/>
  <c r="T2088" i="2"/>
  <c r="U2088" i="2"/>
  <c r="N2090" i="2" l="1"/>
  <c r="T2089" i="2"/>
  <c r="U2089" i="2"/>
  <c r="N2091" i="2" l="1"/>
  <c r="T2090" i="2"/>
  <c r="U2090" i="2"/>
  <c r="N2092" i="2" l="1"/>
  <c r="T2091" i="2"/>
  <c r="U2091" i="2"/>
  <c r="N2093" i="2" l="1"/>
  <c r="T2092" i="2"/>
  <c r="U2092" i="2"/>
  <c r="N2094" i="2" l="1"/>
  <c r="T2093" i="2"/>
  <c r="U2093" i="2"/>
  <c r="N2095" i="2" l="1"/>
  <c r="T2094" i="2"/>
  <c r="U2094" i="2"/>
  <c r="N2096" i="2" l="1"/>
  <c r="T2095" i="2"/>
  <c r="U2095" i="2"/>
  <c r="N2097" i="2" l="1"/>
  <c r="T2096" i="2"/>
  <c r="U2096" i="2"/>
  <c r="N2098" i="2" l="1"/>
  <c r="T2097" i="2"/>
  <c r="U2097" i="2"/>
  <c r="N2099" i="2" l="1"/>
  <c r="T2098" i="2"/>
  <c r="U2098" i="2"/>
  <c r="N2100" i="2" l="1"/>
  <c r="T2099" i="2"/>
  <c r="U2099" i="2"/>
  <c r="N2101" i="2" l="1"/>
  <c r="T2100" i="2"/>
  <c r="U2100" i="2"/>
  <c r="N2102" i="2" l="1"/>
  <c r="T2101" i="2"/>
  <c r="U2101" i="2"/>
  <c r="N2103" i="2" l="1"/>
  <c r="T2102" i="2"/>
  <c r="U2102" i="2"/>
  <c r="N2104" i="2" l="1"/>
  <c r="T2103" i="2"/>
  <c r="U2103" i="2"/>
  <c r="N2105" i="2" l="1"/>
  <c r="T2104" i="2"/>
  <c r="U2104" i="2"/>
  <c r="N2106" i="2" l="1"/>
  <c r="T2105" i="2"/>
  <c r="U2105" i="2"/>
  <c r="N2107" i="2" l="1"/>
  <c r="T2106" i="2"/>
  <c r="U2106" i="2"/>
  <c r="T2107" i="2" l="1"/>
  <c r="U2107" i="2"/>
  <c r="EX132" i="2" l="1"/>
  <c r="EX133" i="2" s="1"/>
  <c r="EY132" i="2" l="1"/>
  <c r="EY133" i="2" s="1"/>
  <c r="EZ132" i="2"/>
  <c r="EZ133" i="2" s="1"/>
  <c r="FA132" i="2"/>
  <c r="FA133" i="2" s="1"/>
  <c r="FB132" i="2"/>
  <c r="FB133" i="2" s="1"/>
  <c r="FC132" i="2"/>
  <c r="FC133" i="2" s="1"/>
  <c r="FD132" i="2"/>
  <c r="FD133" i="2" s="1"/>
  <c r="FE133" i="2" l="1"/>
  <c r="FF134" i="2" s="1"/>
  <c r="EX134" i="2" s="1"/>
  <c r="EX135" i="2" s="1"/>
  <c r="B130" i="2" s="1"/>
  <c r="B125" i="2" s="1"/>
  <c r="EX130" i="2" l="1"/>
  <c r="B133" i="2"/>
  <c r="EX140" i="2"/>
  <c r="EY134" i="2"/>
  <c r="EZ134" i="2"/>
  <c r="EZ135" i="2" s="1"/>
  <c r="D130" i="2" s="1"/>
  <c r="D125" i="2" s="1"/>
  <c r="FB134" i="2"/>
  <c r="FB135" i="2" s="1"/>
  <c r="F130" i="2" s="1"/>
  <c r="F125" i="2" s="1"/>
  <c r="FB130" i="2" s="1"/>
  <c r="FA134" i="2"/>
  <c r="FA135" i="2" s="1"/>
  <c r="E130" i="2" s="1"/>
  <c r="E125" i="2" s="1"/>
  <c r="FC134" i="2"/>
  <c r="FC135" i="2" s="1"/>
  <c r="G130" i="2" s="1"/>
  <c r="G125" i="2" s="1"/>
  <c r="FC130" i="2" s="1"/>
  <c r="FD134" i="2"/>
  <c r="FD135" i="2" s="1"/>
  <c r="H130" i="2" s="1"/>
  <c r="H125" i="2" s="1"/>
  <c r="FD130" i="2" s="1"/>
  <c r="FE134" i="2"/>
  <c r="EX143" i="2" l="1"/>
  <c r="EX146" i="2" s="1"/>
  <c r="EX147" i="2" s="1"/>
  <c r="B135" i="2"/>
  <c r="FA130" i="2"/>
  <c r="BI125" i="2"/>
  <c r="BG125" i="2" s="1"/>
  <c r="EZ130" i="2"/>
  <c r="BH125" i="2"/>
  <c r="H133" i="2"/>
  <c r="FD140" i="2"/>
  <c r="E133" i="2"/>
  <c r="FA140" i="2"/>
  <c r="D133" i="2"/>
  <c r="EZ140" i="2"/>
  <c r="G133" i="2"/>
  <c r="FC140" i="2"/>
  <c r="F133" i="2"/>
  <c r="FB140" i="2"/>
  <c r="FF138" i="2"/>
  <c r="FG134" i="2"/>
  <c r="EY135" i="2"/>
  <c r="C130" i="2" s="1"/>
  <c r="C125" i="2" s="1"/>
  <c r="FB143" i="2" l="1"/>
  <c r="FB146" i="2" s="1"/>
  <c r="FB147" i="2" s="1"/>
  <c r="F135" i="2"/>
  <c r="FC143" i="2"/>
  <c r="FC146" i="2" s="1"/>
  <c r="FC147" i="2" s="1"/>
  <c r="G135" i="2"/>
  <c r="EZ143" i="2"/>
  <c r="EZ146" i="2" s="1"/>
  <c r="EZ147" i="2" s="1"/>
  <c r="D135" i="2"/>
  <c r="FA143" i="2"/>
  <c r="FA146" i="2" s="1"/>
  <c r="FA147" i="2" s="1"/>
  <c r="E135" i="2"/>
  <c r="FD143" i="2"/>
  <c r="FD146" i="2" s="1"/>
  <c r="FD147" i="2" s="1"/>
  <c r="H135" i="2"/>
  <c r="BF126" i="2"/>
  <c r="BG126" i="2" s="1"/>
  <c r="BF127" i="2" s="1"/>
  <c r="BG127" i="2" s="1"/>
  <c r="BF128" i="2" s="1"/>
  <c r="BG128" i="2" s="1"/>
  <c r="EY130" i="2"/>
  <c r="BB30" i="2"/>
  <c r="EY140" i="2"/>
  <c r="BB35" i="2"/>
  <c r="C133" i="2"/>
  <c r="C135" i="2" s="1"/>
  <c r="I134" i="2" l="1"/>
  <c r="BB40" i="2"/>
  <c r="EY143" i="2"/>
  <c r="EY146" i="2" s="1"/>
  <c r="EY147" i="2" s="1"/>
  <c r="FE147" i="2" s="1"/>
  <c r="BB38" i="2"/>
  <c r="FE144" i="2" l="1"/>
  <c r="FF144" i="2" l="1"/>
  <c r="FG144" i="2" s="1"/>
  <c r="FF148" i="2"/>
  <c r="C129" i="2"/>
  <c r="G129" i="2"/>
  <c r="FC139" i="2" s="1"/>
  <c r="J134" i="2"/>
  <c r="D129" i="2"/>
  <c r="EZ139" i="2" s="1"/>
  <c r="E129" i="2"/>
  <c r="FA139" i="2" s="1"/>
  <c r="H129" i="2"/>
  <c r="FD139" i="2" s="1"/>
  <c r="B129" i="2"/>
  <c r="EX139" i="2" s="1"/>
  <c r="F129" i="2"/>
  <c r="FB139" i="2" s="1"/>
  <c r="EY139" i="2" l="1"/>
  <c r="FC148" i="2"/>
  <c r="FC149" i="2" s="1"/>
  <c r="EY148" i="2"/>
  <c r="EY149" i="2" s="1"/>
  <c r="FB148" i="2"/>
  <c r="FB149" i="2" s="1"/>
  <c r="EX148" i="2"/>
  <c r="FE148" i="2"/>
  <c r="FA148" i="2"/>
  <c r="FA149" i="2" s="1"/>
  <c r="FD148" i="2"/>
  <c r="FD149" i="2" s="1"/>
  <c r="EZ148" i="2"/>
  <c r="EZ149" i="2" s="1"/>
  <c r="BB34" i="2"/>
  <c r="H139" i="2" l="1"/>
  <c r="F139" i="2"/>
  <c r="G139" i="2"/>
  <c r="D139" i="2"/>
  <c r="E139" i="2"/>
  <c r="C139" i="2"/>
  <c r="G142" i="2"/>
  <c r="EX149" i="2"/>
  <c r="FG148" i="2"/>
  <c r="EY154" i="2" l="1"/>
  <c r="C134" i="2"/>
  <c r="EY144" i="2" s="1"/>
  <c r="D142" i="2"/>
  <c r="D134" i="2"/>
  <c r="EZ144" i="2" s="1"/>
  <c r="FB154" i="2"/>
  <c r="F134" i="2"/>
  <c r="FB144" i="2" s="1"/>
  <c r="FC157" i="2"/>
  <c r="G144" i="2"/>
  <c r="FA154" i="2"/>
  <c r="E134" i="2"/>
  <c r="FA144" i="2" s="1"/>
  <c r="FC154" i="2"/>
  <c r="G134" i="2"/>
  <c r="FC144" i="2" s="1"/>
  <c r="FD154" i="2"/>
  <c r="H134" i="2"/>
  <c r="FD144" i="2" s="1"/>
  <c r="H142" i="2"/>
  <c r="C142" i="2"/>
  <c r="E142" i="2"/>
  <c r="E144" i="2" s="1"/>
  <c r="F142" i="2"/>
  <c r="EZ154" i="2"/>
  <c r="B139" i="2"/>
  <c r="B142" i="2" l="1"/>
  <c r="B144" i="2" s="1"/>
  <c r="B134" i="2"/>
  <c r="FB157" i="2"/>
  <c r="F144" i="2"/>
  <c r="EY157" i="2"/>
  <c r="C144" i="2"/>
  <c r="H144" i="2"/>
  <c r="EZ157" i="2"/>
  <c r="D144" i="2"/>
  <c r="FD157" i="2"/>
  <c r="BB44" i="2"/>
  <c r="FA157" i="2"/>
  <c r="EX157" i="2"/>
  <c r="EX154" i="2"/>
  <c r="BB47" i="2"/>
  <c r="EX144" i="2" l="1"/>
  <c r="BB39" i="2"/>
  <c r="I143" i="2"/>
  <c r="BB49" i="2"/>
  <c r="FE158" i="2"/>
  <c r="FF158" i="2" s="1"/>
  <c r="FG158" i="2" s="1"/>
  <c r="BB95" i="2"/>
  <c r="EX160" i="2"/>
  <c r="EX161" i="2" s="1"/>
  <c r="FA160" i="2"/>
  <c r="FA161" i="2" s="1"/>
  <c r="FD160" i="2"/>
  <c r="FD161" i="2" s="1"/>
  <c r="FC160" i="2"/>
  <c r="FC161" i="2" s="1"/>
  <c r="EZ160" i="2"/>
  <c r="EZ161" i="2" s="1"/>
  <c r="FB160" i="2"/>
  <c r="FB161" i="2" s="1"/>
  <c r="FF152" i="2"/>
  <c r="EY160" i="2"/>
  <c r="EY161" i="2" s="1"/>
  <c r="B138" i="2" l="1"/>
  <c r="D138" i="2"/>
  <c r="EZ153" i="2" s="1"/>
  <c r="J143" i="2"/>
  <c r="F138" i="2"/>
  <c r="FB153" i="2" s="1"/>
  <c r="H138" i="2"/>
  <c r="FD153" i="2" s="1"/>
  <c r="C138" i="2"/>
  <c r="EY153" i="2" s="1"/>
  <c r="E138" i="2"/>
  <c r="FA153" i="2" s="1"/>
  <c r="G138" i="2"/>
  <c r="FC153" i="2" s="1"/>
  <c r="EX153" i="2"/>
  <c r="FE161" i="2"/>
  <c r="FF162" i="2" s="1"/>
  <c r="BB43" i="2" l="1"/>
  <c r="EX162" i="2"/>
  <c r="FD162" i="2"/>
  <c r="FB162" i="2"/>
  <c r="EZ162" i="2"/>
  <c r="FE162" i="2"/>
  <c r="FA162" i="2"/>
  <c r="EY162" i="2"/>
  <c r="FC162" i="2"/>
  <c r="FC163" i="2" l="1"/>
  <c r="G148" i="2" s="1"/>
  <c r="G143" i="2" s="1"/>
  <c r="FC158" i="2" s="1"/>
  <c r="FA163" i="2"/>
  <c r="E148" i="2" s="1"/>
  <c r="E143" i="2" s="1"/>
  <c r="FA158" i="2" s="1"/>
  <c r="EZ163" i="2"/>
  <c r="D148" i="2" s="1"/>
  <c r="D143" i="2" s="1"/>
  <c r="EZ158" i="2" s="1"/>
  <c r="FD163" i="2"/>
  <c r="H148" i="2" s="1"/>
  <c r="H143" i="2" s="1"/>
  <c r="FD158" i="2" s="1"/>
  <c r="EY163" i="2"/>
  <c r="C148" i="2" s="1"/>
  <c r="C143" i="2" s="1"/>
  <c r="EY158" i="2" s="1"/>
  <c r="FB163" i="2"/>
  <c r="F148" i="2" s="1"/>
  <c r="F143" i="2" s="1"/>
  <c r="FB158" i="2" s="1"/>
  <c r="EX163" i="2"/>
  <c r="B148" i="2" s="1"/>
  <c r="B143" i="2" s="1"/>
  <c r="FG162" i="2"/>
  <c r="EX158" i="2" l="1"/>
  <c r="BB48" i="2"/>
  <c r="BB53" i="2"/>
  <c r="B151" i="2"/>
  <c r="B153" i="2" s="1"/>
  <c r="EX168" i="2"/>
  <c r="EY168" i="2"/>
  <c r="C151" i="2"/>
  <c r="C153" i="2" s="1"/>
  <c r="EZ168" i="2"/>
  <c r="D151" i="2"/>
  <c r="D153" i="2" s="1"/>
  <c r="FC168" i="2"/>
  <c r="G151" i="2"/>
  <c r="G153" i="2" s="1"/>
  <c r="FB168" i="2"/>
  <c r="F151" i="2"/>
  <c r="F153" i="2" s="1"/>
  <c r="FD168" i="2"/>
  <c r="H151" i="2"/>
  <c r="H153" i="2" s="1"/>
  <c r="FA168" i="2"/>
  <c r="E151" i="2"/>
  <c r="E153" i="2" s="1"/>
  <c r="I152" i="2" l="1"/>
  <c r="EX173" i="2"/>
  <c r="BB58" i="2"/>
  <c r="FA171" i="2"/>
  <c r="FD171" i="2"/>
  <c r="FB171" i="2"/>
  <c r="FC171" i="2"/>
  <c r="EZ171" i="2"/>
  <c r="EY171" i="2"/>
  <c r="EX171" i="2"/>
  <c r="BB56" i="2"/>
  <c r="FE172" i="2" l="1"/>
  <c r="FF172" i="2" s="1"/>
  <c r="FG172" i="2" s="1"/>
  <c r="F147" i="2"/>
  <c r="FB167" i="2" s="1"/>
  <c r="G147" i="2"/>
  <c r="FC167" i="2" s="1"/>
  <c r="C147" i="2"/>
  <c r="EY167" i="2" s="1"/>
  <c r="H147" i="2"/>
  <c r="FD167" i="2" s="1"/>
  <c r="B147" i="2"/>
  <c r="J152" i="2"/>
  <c r="D147" i="2"/>
  <c r="EZ167" i="2" s="1"/>
  <c r="E147" i="2"/>
  <c r="FA167" i="2" s="1"/>
  <c r="EX174" i="2"/>
  <c r="EX175" i="2" s="1"/>
  <c r="EX167" i="2" l="1"/>
  <c r="BB52" i="2"/>
  <c r="FB174" i="2" l="1"/>
  <c r="FB175" i="2" s="1"/>
  <c r="FD174" i="2"/>
  <c r="FD175" i="2" s="1"/>
  <c r="EZ174" i="2"/>
  <c r="EZ175" i="2" s="1"/>
  <c r="FC174" i="2"/>
  <c r="FC175" i="2" s="1"/>
  <c r="FF166" i="2"/>
  <c r="FA174" i="2"/>
  <c r="FA175" i="2" s="1"/>
  <c r="EY174" i="2"/>
  <c r="EY175" i="2" s="1"/>
  <c r="FE175" i="2" l="1"/>
  <c r="FF176" i="2" s="1"/>
  <c r="EX176" i="2" l="1"/>
  <c r="FE176" i="2"/>
  <c r="FA176" i="2"/>
  <c r="FA177" i="2" s="1"/>
  <c r="E157" i="2" s="1"/>
  <c r="E152" i="2" s="1"/>
  <c r="FA172" i="2" s="1"/>
  <c r="FB176" i="2"/>
  <c r="FB177" i="2" s="1"/>
  <c r="F157" i="2" s="1"/>
  <c r="F152" i="2" s="1"/>
  <c r="FB172" i="2" s="1"/>
  <c r="EZ176" i="2"/>
  <c r="EZ177" i="2" s="1"/>
  <c r="D157" i="2" s="1"/>
  <c r="D152" i="2" s="1"/>
  <c r="EZ172" i="2" s="1"/>
  <c r="FC176" i="2"/>
  <c r="FC177" i="2" s="1"/>
  <c r="G157" i="2" s="1"/>
  <c r="G152" i="2" s="1"/>
  <c r="FC172" i="2" s="1"/>
  <c r="EY176" i="2"/>
  <c r="EY177" i="2" s="1"/>
  <c r="C157" i="2" s="1"/>
  <c r="C152" i="2" s="1"/>
  <c r="EY172" i="2" s="1"/>
  <c r="FD176" i="2"/>
  <c r="FD177" i="2" s="1"/>
  <c r="H157" i="2" s="1"/>
  <c r="H152" i="2" s="1"/>
  <c r="FD172" i="2" s="1"/>
  <c r="C160" i="2" l="1"/>
  <c r="C162" i="2" s="1"/>
  <c r="EY182" i="2"/>
  <c r="D160" i="2"/>
  <c r="D162" i="2" s="1"/>
  <c r="EZ182" i="2"/>
  <c r="E160" i="2"/>
  <c r="E162" i="2" s="1"/>
  <c r="FA182" i="2"/>
  <c r="H160" i="2"/>
  <c r="H162" i="2" s="1"/>
  <c r="FD182" i="2"/>
  <c r="G160" i="2"/>
  <c r="G162" i="2" s="1"/>
  <c r="FC182" i="2"/>
  <c r="F160" i="2"/>
  <c r="F162" i="2" s="1"/>
  <c r="FB182" i="2"/>
  <c r="FG176" i="2"/>
  <c r="EX177" i="2"/>
  <c r="B157" i="2" l="1"/>
  <c r="FB185" i="2"/>
  <c r="FB188" i="2" s="1"/>
  <c r="FC185" i="2"/>
  <c r="FC188" i="2" s="1"/>
  <c r="FD185" i="2"/>
  <c r="FD188" i="2" s="1"/>
  <c r="FA185" i="2"/>
  <c r="FA188" i="2" s="1"/>
  <c r="EZ185" i="2"/>
  <c r="EZ188" i="2" s="1"/>
  <c r="EY185" i="2"/>
  <c r="EY188" i="2" s="1"/>
  <c r="EX182" i="2" l="1"/>
  <c r="B152" i="2"/>
  <c r="BB62" i="2"/>
  <c r="B160" i="2"/>
  <c r="EX185" i="2" l="1"/>
  <c r="B162" i="2"/>
  <c r="EX172" i="2"/>
  <c r="BB57" i="2"/>
  <c r="BB65" i="2"/>
  <c r="I161" i="2" l="1"/>
  <c r="FE186" i="2" s="1"/>
  <c r="FF186" i="2" s="1"/>
  <c r="FG186" i="2" s="1"/>
  <c r="BB67" i="2"/>
  <c r="C156" i="2"/>
  <c r="EY181" i="2" s="1"/>
  <c r="EX188" i="2"/>
  <c r="EX189" i="2" s="1"/>
  <c r="FA189" i="2"/>
  <c r="FC189" i="2"/>
  <c r="FB189" i="2"/>
  <c r="FD189" i="2"/>
  <c r="FF180" i="2"/>
  <c r="EZ189" i="2"/>
  <c r="EY189" i="2"/>
  <c r="D156" i="2" l="1"/>
  <c r="EZ181" i="2" s="1"/>
  <c r="E156" i="2"/>
  <c r="FA181" i="2" s="1"/>
  <c r="G156" i="2"/>
  <c r="FC181" i="2" s="1"/>
  <c r="B156" i="2"/>
  <c r="EX181" i="2" s="1"/>
  <c r="F156" i="2"/>
  <c r="FB181" i="2" s="1"/>
  <c r="J161" i="2"/>
  <c r="H156" i="2"/>
  <c r="FD181" i="2" s="1"/>
  <c r="FE189" i="2"/>
  <c r="FF190" i="2" s="1"/>
  <c r="EZ190" i="2" s="1"/>
  <c r="EZ191" i="2" s="1"/>
  <c r="D166" i="2" s="1"/>
  <c r="D161" i="2" s="1"/>
  <c r="EZ186" i="2" s="1"/>
  <c r="BB61" i="2" l="1"/>
  <c r="EY190" i="2"/>
  <c r="EY191" i="2" s="1"/>
  <c r="FB190" i="2"/>
  <c r="FB191" i="2" s="1"/>
  <c r="FA190" i="2"/>
  <c r="FA191" i="2" s="1"/>
  <c r="EX190" i="2"/>
  <c r="EX191" i="2" s="1"/>
  <c r="FD190" i="2"/>
  <c r="FD191" i="2" s="1"/>
  <c r="FC190" i="2"/>
  <c r="FC191" i="2" s="1"/>
  <c r="FE190" i="2"/>
  <c r="D169" i="2"/>
  <c r="D171" i="2" s="1"/>
  <c r="EZ196" i="2"/>
  <c r="H166" i="2" l="1"/>
  <c r="E166" i="2"/>
  <c r="G166" i="2"/>
  <c r="F166" i="2"/>
  <c r="C166" i="2"/>
  <c r="B166" i="2"/>
  <c r="FG190" i="2"/>
  <c r="EZ199" i="2"/>
  <c r="EZ202" i="2" s="1"/>
  <c r="EX196" i="2" l="1"/>
  <c r="B161" i="2"/>
  <c r="FB196" i="2"/>
  <c r="F161" i="2"/>
  <c r="FB186" i="2" s="1"/>
  <c r="FA196" i="2"/>
  <c r="E161" i="2"/>
  <c r="FA186" i="2" s="1"/>
  <c r="C169" i="2"/>
  <c r="C171" i="2" s="1"/>
  <c r="C161" i="2"/>
  <c r="EY186" i="2" s="1"/>
  <c r="G169" i="2"/>
  <c r="G161" i="2"/>
  <c r="FC186" i="2" s="1"/>
  <c r="H169" i="2"/>
  <c r="H171" i="2" s="1"/>
  <c r="H161" i="2"/>
  <c r="FD186" i="2" s="1"/>
  <c r="FC199" i="2"/>
  <c r="FC202" i="2" s="1"/>
  <c r="E169" i="2"/>
  <c r="FA199" i="2" s="1"/>
  <c r="FA202" i="2" s="1"/>
  <c r="F169" i="2"/>
  <c r="FB199" i="2" s="1"/>
  <c r="FB202" i="2" s="1"/>
  <c r="BB71" i="2"/>
  <c r="FD196" i="2"/>
  <c r="EY196" i="2"/>
  <c r="FC196" i="2"/>
  <c r="B169" i="2"/>
  <c r="FD199" i="2" l="1"/>
  <c r="FD202" i="2" s="1"/>
  <c r="EY199" i="2"/>
  <c r="EY202" i="2" s="1"/>
  <c r="EX199" i="2"/>
  <c r="EX202" i="2" s="1"/>
  <c r="B171" i="2"/>
  <c r="E171" i="2"/>
  <c r="EX186" i="2"/>
  <c r="BB66" i="2"/>
  <c r="F171" i="2"/>
  <c r="G171" i="2"/>
  <c r="EX179" i="2"/>
  <c r="BB74" i="2"/>
  <c r="I170" i="2" l="1"/>
  <c r="FE200" i="2" s="1"/>
  <c r="FF200" i="2" s="1"/>
  <c r="FG200" i="2" s="1"/>
  <c r="BB76" i="2"/>
  <c r="EX203" i="2"/>
  <c r="FA203" i="2"/>
  <c r="FC203" i="2"/>
  <c r="FD203" i="2"/>
  <c r="FB203" i="2"/>
  <c r="EZ203" i="2"/>
  <c r="EY203" i="2"/>
  <c r="D165" i="2" l="1"/>
  <c r="EZ195" i="2" s="1"/>
  <c r="H165" i="2"/>
  <c r="FD195" i="2" s="1"/>
  <c r="E165" i="2"/>
  <c r="FA195" i="2" s="1"/>
  <c r="G165" i="2"/>
  <c r="FC195" i="2" s="1"/>
  <c r="F165" i="2"/>
  <c r="FB195" i="2" s="1"/>
  <c r="B165" i="2"/>
  <c r="C165" i="2"/>
  <c r="EY195" i="2" s="1"/>
  <c r="J170" i="2"/>
  <c r="FE203" i="2"/>
  <c r="FF204" i="2" s="1"/>
  <c r="FE204" i="2" s="1"/>
  <c r="EX195" i="2"/>
  <c r="BB70" i="2" l="1"/>
  <c r="FD204" i="2"/>
  <c r="FD205" i="2" s="1"/>
  <c r="EX204" i="2"/>
  <c r="EX205" i="2" s="1"/>
  <c r="EZ204" i="2"/>
  <c r="EZ205" i="2" s="1"/>
  <c r="FA204" i="2"/>
  <c r="FA205" i="2" s="1"/>
  <c r="FC204" i="2"/>
  <c r="FC205" i="2" s="1"/>
  <c r="EY204" i="2"/>
  <c r="EY205" i="2" s="1"/>
  <c r="FB204" i="2"/>
  <c r="FB205" i="2" s="1"/>
  <c r="C175" i="2" l="1"/>
  <c r="E175" i="2"/>
  <c r="F175" i="2"/>
  <c r="FB210" i="2" s="1"/>
  <c r="G175" i="2"/>
  <c r="D175" i="2"/>
  <c r="H175" i="2"/>
  <c r="B175" i="2"/>
  <c r="FG204" i="2"/>
  <c r="H178" i="2" l="1"/>
  <c r="H170" i="2"/>
  <c r="FD200" i="2" s="1"/>
  <c r="G178" i="2"/>
  <c r="G180" i="2" s="1"/>
  <c r="G170" i="2"/>
  <c r="FC200" i="2" s="1"/>
  <c r="FA210" i="2"/>
  <c r="E170" i="2"/>
  <c r="FA200" i="2" s="1"/>
  <c r="EX210" i="2"/>
  <c r="B170" i="2"/>
  <c r="D178" i="2"/>
  <c r="D180" i="2" s="1"/>
  <c r="D170" i="2"/>
  <c r="EZ200" i="2" s="1"/>
  <c r="F178" i="2"/>
  <c r="F180" i="2" s="1"/>
  <c r="F170" i="2"/>
  <c r="FB200" i="2" s="1"/>
  <c r="C178" i="2"/>
  <c r="C170" i="2"/>
  <c r="EY200" i="2" s="1"/>
  <c r="B178" i="2"/>
  <c r="FC210" i="2"/>
  <c r="EZ210" i="2"/>
  <c r="FD210" i="2"/>
  <c r="E178" i="2"/>
  <c r="E180" i="2" s="1"/>
  <c r="EY210" i="2"/>
  <c r="BB80" i="2"/>
  <c r="EZ213" i="2" l="1"/>
  <c r="EZ216" i="2" s="1"/>
  <c r="EZ217" i="2" s="1"/>
  <c r="FB213" i="2"/>
  <c r="FB216" i="2" s="1"/>
  <c r="FB217" i="2" s="1"/>
  <c r="FC213" i="2"/>
  <c r="FC216" i="2" s="1"/>
  <c r="FC217" i="2" s="1"/>
  <c r="EX200" i="2"/>
  <c r="BB75" i="2"/>
  <c r="EX213" i="2"/>
  <c r="EX216" i="2" s="1"/>
  <c r="EX217" i="2" s="1"/>
  <c r="B180" i="2"/>
  <c r="EY213" i="2"/>
  <c r="EY216" i="2" s="1"/>
  <c r="EY217" i="2" s="1"/>
  <c r="C180" i="2"/>
  <c r="FD213" i="2"/>
  <c r="FD216" i="2" s="1"/>
  <c r="FD217" i="2" s="1"/>
  <c r="H180" i="2"/>
  <c r="BB83" i="2"/>
  <c r="FA213" i="2"/>
  <c r="FA216" i="2" s="1"/>
  <c r="FA217" i="2" s="1"/>
  <c r="FE217" i="2" l="1"/>
  <c r="I179" i="2"/>
  <c r="BB85" i="2"/>
  <c r="FE214" i="2"/>
  <c r="FF218" i="2" l="1"/>
  <c r="FE218" i="2" s="1"/>
  <c r="FF214" i="2"/>
  <c r="FG214" i="2" s="1"/>
  <c r="J179" i="2"/>
  <c r="G174" i="2"/>
  <c r="FC209" i="2" s="1"/>
  <c r="H174" i="2"/>
  <c r="FD209" i="2" s="1"/>
  <c r="D174" i="2"/>
  <c r="EZ179" i="2" s="1"/>
  <c r="E174" i="2"/>
  <c r="FA209" i="2" s="1"/>
  <c r="B174" i="2"/>
  <c r="EX209" i="2" s="1"/>
  <c r="F174" i="2"/>
  <c r="FB209" i="2" s="1"/>
  <c r="C174" i="2"/>
  <c r="EY209" i="2" s="1"/>
  <c r="FD179" i="2"/>
  <c r="FC179" i="2"/>
  <c r="FA179" i="2"/>
  <c r="FB218" i="2" l="1"/>
  <c r="FB219" i="2" s="1"/>
  <c r="F184" i="2" s="1"/>
  <c r="F179" i="2" s="1"/>
  <c r="FB214" i="2" s="1"/>
  <c r="FA218" i="2"/>
  <c r="FA219" i="2" s="1"/>
  <c r="E184" i="2" s="1"/>
  <c r="E179" i="2" s="1"/>
  <c r="FA214" i="2" s="1"/>
  <c r="EZ218" i="2"/>
  <c r="EZ219" i="2" s="1"/>
  <c r="D184" i="2" s="1"/>
  <c r="D179" i="2" s="1"/>
  <c r="EZ214" i="2" s="1"/>
  <c r="FD218" i="2"/>
  <c r="FD219" i="2" s="1"/>
  <c r="H184" i="2" s="1"/>
  <c r="H179" i="2" s="1"/>
  <c r="FD214" i="2" s="1"/>
  <c r="EY218" i="2"/>
  <c r="EY219" i="2" s="1"/>
  <c r="C184" i="2" s="1"/>
  <c r="C179" i="2" s="1"/>
  <c r="EY214" i="2" s="1"/>
  <c r="EX218" i="2"/>
  <c r="EX219" i="2" s="1"/>
  <c r="B184" i="2" s="1"/>
  <c r="B179" i="2" s="1"/>
  <c r="FC218" i="2"/>
  <c r="FC219" i="2" s="1"/>
  <c r="G184" i="2" s="1"/>
  <c r="G179" i="2" s="1"/>
  <c r="FC214" i="2" s="1"/>
  <c r="BB79" i="2"/>
  <c r="EY179" i="2"/>
  <c r="EZ209" i="2"/>
  <c r="FB179" i="2"/>
  <c r="EZ224" i="2" l="1"/>
  <c r="E187" i="2"/>
  <c r="E189" i="2" s="1"/>
  <c r="F187" i="2"/>
  <c r="F189" i="2" s="1"/>
  <c r="FD224" i="2"/>
  <c r="FB224" i="2"/>
  <c r="FC224" i="2"/>
  <c r="FA224" i="2"/>
  <c r="D187" i="2"/>
  <c r="D189" i="2" s="1"/>
  <c r="EY224" i="2"/>
  <c r="H187" i="2"/>
  <c r="H189" i="2" s="1"/>
  <c r="FG218" i="2"/>
  <c r="G187" i="2"/>
  <c r="G189" i="2" s="1"/>
  <c r="C187" i="2"/>
  <c r="C189" i="2" s="1"/>
  <c r="EX214" i="2"/>
  <c r="BB84" i="2"/>
  <c r="FD227" i="2"/>
  <c r="FD230" i="2" s="1"/>
  <c r="FD231" i="2" s="1"/>
  <c r="EX224" i="2"/>
  <c r="BB89" i="2"/>
  <c r="B187" i="2"/>
  <c r="B189" i="2" s="1"/>
  <c r="FC227" i="2" l="1"/>
  <c r="FC230" i="2" s="1"/>
  <c r="FC231" i="2" s="1"/>
  <c r="EZ227" i="2"/>
  <c r="EZ230" i="2" s="1"/>
  <c r="EZ231" i="2" s="1"/>
  <c r="FB227" i="2"/>
  <c r="FB230" i="2" s="1"/>
  <c r="FB231" i="2" s="1"/>
  <c r="FA227" i="2"/>
  <c r="FA230" i="2" s="1"/>
  <c r="FA231" i="2" s="1"/>
  <c r="EY227" i="2"/>
  <c r="EY230" i="2" s="1"/>
  <c r="EY231" i="2" s="1"/>
  <c r="I188" i="2"/>
  <c r="BB94" i="2"/>
  <c r="EX227" i="2"/>
  <c r="EX230" i="2" s="1"/>
  <c r="EX231" i="2" s="1"/>
  <c r="BB92" i="2"/>
  <c r="FE231" i="2" l="1"/>
  <c r="FE228" i="2"/>
  <c r="E183" i="2"/>
  <c r="FA223" i="2" s="1"/>
  <c r="C183" i="2"/>
  <c r="EY223" i="2" s="1"/>
  <c r="D183" i="2"/>
  <c r="EZ223" i="2" s="1"/>
  <c r="F183" i="2"/>
  <c r="FB223" i="2" s="1"/>
  <c r="FE193" i="2"/>
  <c r="H183" i="2"/>
  <c r="FD223" i="2" s="1"/>
  <c r="G183" i="2"/>
  <c r="FC223" i="2" s="1"/>
  <c r="B183" i="2"/>
  <c r="J188" i="2"/>
  <c r="EX223" i="2" l="1"/>
  <c r="BB88" i="2"/>
  <c r="EX193" i="2"/>
  <c r="FF228" i="2"/>
  <c r="FG228" i="2" s="1"/>
  <c r="FF232" i="2"/>
  <c r="FD232" i="2" l="1"/>
  <c r="FD233" i="2" s="1"/>
  <c r="H193" i="2" s="1"/>
  <c r="H188" i="2" s="1"/>
  <c r="FC232" i="2"/>
  <c r="FC233" i="2" s="1"/>
  <c r="G193" i="2" s="1"/>
  <c r="G188" i="2" s="1"/>
  <c r="FA232" i="2"/>
  <c r="FA233" i="2" s="1"/>
  <c r="E193" i="2" s="1"/>
  <c r="E188" i="2" s="1"/>
  <c r="EX232" i="2"/>
  <c r="FE232" i="2"/>
  <c r="EY232" i="2"/>
  <c r="EY233" i="2" s="1"/>
  <c r="C193" i="2" s="1"/>
  <c r="C188" i="2" s="1"/>
  <c r="EZ232" i="2"/>
  <c r="EZ233" i="2" s="1"/>
  <c r="D193" i="2" s="1"/>
  <c r="D188" i="2" s="1"/>
  <c r="FB232" i="2"/>
  <c r="FB233" i="2" s="1"/>
  <c r="F193" i="2" s="1"/>
  <c r="F188" i="2" s="1"/>
  <c r="FB193" i="2" l="1"/>
  <c r="FB228" i="2"/>
  <c r="EY228" i="2"/>
  <c r="EY193" i="2"/>
  <c r="FC193" i="2"/>
  <c r="FC228" i="2"/>
  <c r="EZ193" i="2"/>
  <c r="EZ228" i="2"/>
  <c r="FA193" i="2"/>
  <c r="FA228" i="2"/>
  <c r="FD193" i="2"/>
  <c r="FD228" i="2"/>
  <c r="D196" i="2"/>
  <c r="D198" i="2" s="1"/>
  <c r="EZ238" i="2"/>
  <c r="E196" i="2"/>
  <c r="E198" i="2" s="1"/>
  <c r="FA238" i="2"/>
  <c r="H196" i="2"/>
  <c r="H198" i="2" s="1"/>
  <c r="FD238" i="2"/>
  <c r="F196" i="2"/>
  <c r="F198" i="2" s="1"/>
  <c r="FB238" i="2"/>
  <c r="C196" i="2"/>
  <c r="C198" i="2" s="1"/>
  <c r="EY238" i="2"/>
  <c r="FG232" i="2"/>
  <c r="EX233" i="2"/>
  <c r="B193" i="2" s="1"/>
  <c r="B188" i="2" s="1"/>
  <c r="G196" i="2"/>
  <c r="G198" i="2" s="1"/>
  <c r="FC238" i="2"/>
  <c r="EX228" i="2" l="1"/>
  <c r="BB93" i="2"/>
  <c r="FC241" i="2"/>
  <c r="FC244" i="2" s="1"/>
  <c r="FC245" i="2" s="1"/>
  <c r="EY241" i="2"/>
  <c r="EY244" i="2" s="1"/>
  <c r="EY245" i="2" s="1"/>
  <c r="FB241" i="2"/>
  <c r="FB244" i="2" s="1"/>
  <c r="FB245" i="2" s="1"/>
  <c r="FD241" i="2"/>
  <c r="FD244" i="2" s="1"/>
  <c r="FD245" i="2" s="1"/>
  <c r="FA241" i="2"/>
  <c r="FA244" i="2" s="1"/>
  <c r="FA245" i="2" s="1"/>
  <c r="EZ241" i="2"/>
  <c r="EZ244" i="2" s="1"/>
  <c r="EZ245" i="2" s="1"/>
  <c r="EX238" i="2"/>
  <c r="BB98" i="2"/>
  <c r="B196" i="2"/>
  <c r="B198" i="2" s="1"/>
  <c r="I197" i="2" l="1"/>
  <c r="BB103" i="2"/>
  <c r="EX241" i="2"/>
  <c r="EX244" i="2" s="1"/>
  <c r="EX245" i="2" s="1"/>
  <c r="FE245" i="2" s="1"/>
  <c r="BB101" i="2"/>
  <c r="FE242" i="2" l="1"/>
  <c r="E192" i="2"/>
  <c r="FA237" i="2" s="1"/>
  <c r="C192" i="2"/>
  <c r="EY237" i="2" s="1"/>
  <c r="J197" i="2"/>
  <c r="G192" i="2"/>
  <c r="FC237" i="2" s="1"/>
  <c r="D192" i="2"/>
  <c r="EZ237" i="2" s="1"/>
  <c r="F192" i="2"/>
  <c r="FB237" i="2" s="1"/>
  <c r="B192" i="2"/>
  <c r="H192" i="2"/>
  <c r="FD237" i="2" s="1"/>
  <c r="FF242" i="2" l="1"/>
  <c r="FG242" i="2" s="1"/>
  <c r="FF246" i="2"/>
  <c r="EX237" i="2"/>
  <c r="BB97" i="2"/>
  <c r="FD246" i="2" l="1"/>
  <c r="FD247" i="2" s="1"/>
  <c r="H202" i="2" s="1"/>
  <c r="H197" i="2" s="1"/>
  <c r="FD242" i="2" s="1"/>
  <c r="EZ246" i="2"/>
  <c r="EZ247" i="2" s="1"/>
  <c r="D202" i="2" s="1"/>
  <c r="D197" i="2" s="1"/>
  <c r="EZ242" i="2" s="1"/>
  <c r="FE246" i="2"/>
  <c r="FA246" i="2"/>
  <c r="FA247" i="2" s="1"/>
  <c r="E202" i="2" s="1"/>
  <c r="E197" i="2" s="1"/>
  <c r="FA242" i="2" s="1"/>
  <c r="FB246" i="2"/>
  <c r="FB247" i="2" s="1"/>
  <c r="F202" i="2" s="1"/>
  <c r="F197" i="2" s="1"/>
  <c r="FB242" i="2" s="1"/>
  <c r="EX246" i="2"/>
  <c r="FC246" i="2"/>
  <c r="FC247" i="2" s="1"/>
  <c r="G202" i="2" s="1"/>
  <c r="G197" i="2" s="1"/>
  <c r="FC242" i="2" s="1"/>
  <c r="EY246" i="2"/>
  <c r="EY247" i="2" s="1"/>
  <c r="C202" i="2" s="1"/>
  <c r="C197" i="2" s="1"/>
  <c r="EY242" i="2" s="1"/>
  <c r="FC252" i="2" l="1"/>
  <c r="EQ103" i="2"/>
  <c r="G205" i="2"/>
  <c r="G207" i="2" s="1"/>
  <c r="FC207" i="2"/>
  <c r="FB252" i="2"/>
  <c r="F205" i="2"/>
  <c r="F207" i="2" s="1"/>
  <c r="EP103" i="2"/>
  <c r="FB207" i="2"/>
  <c r="FD252" i="2"/>
  <c r="ER103" i="2"/>
  <c r="FD207" i="2"/>
  <c r="H205" i="2"/>
  <c r="H207" i="2" s="1"/>
  <c r="EY252" i="2"/>
  <c r="EY207" i="2"/>
  <c r="EM103" i="2"/>
  <c r="C205" i="2"/>
  <c r="C207" i="2" s="1"/>
  <c r="FG246" i="2"/>
  <c r="EX247" i="2"/>
  <c r="B202" i="2" s="1"/>
  <c r="B197" i="2" s="1"/>
  <c r="FA252" i="2"/>
  <c r="EO103" i="2"/>
  <c r="FA207" i="2"/>
  <c r="E205" i="2"/>
  <c r="E207" i="2" s="1"/>
  <c r="EZ252" i="2"/>
  <c r="D205" i="2"/>
  <c r="D207" i="2" s="1"/>
  <c r="EN103" i="2"/>
  <c r="EZ207" i="2"/>
  <c r="EX242" i="2" l="1"/>
  <c r="BB102" i="2"/>
  <c r="EX207" i="2"/>
  <c r="FC255" i="2"/>
  <c r="FC258" i="2" s="1"/>
  <c r="FC259" i="2" s="1"/>
  <c r="EZ255" i="2"/>
  <c r="EZ258" i="2" s="1"/>
  <c r="EZ259" i="2" s="1"/>
  <c r="FA255" i="2"/>
  <c r="FA258" i="2" s="1"/>
  <c r="FA259" i="2" s="1"/>
  <c r="EX252" i="2"/>
  <c r="EL103" i="2"/>
  <c r="B205" i="2"/>
  <c r="B207" i="2" s="1"/>
  <c r="I206" i="2" s="1"/>
  <c r="BB107" i="2"/>
  <c r="EY255" i="2"/>
  <c r="EY258" i="2" s="1"/>
  <c r="EY259" i="2" s="1"/>
  <c r="FD255" i="2"/>
  <c r="FD258" i="2" s="1"/>
  <c r="FD259" i="2" s="1"/>
  <c r="FB255" i="2"/>
  <c r="FB258" i="2" s="1"/>
  <c r="FB259" i="2" s="1"/>
  <c r="EX255" i="2" l="1"/>
  <c r="EX258" i="2" s="1"/>
  <c r="EX259" i="2" s="1"/>
  <c r="FE259" i="2" s="1"/>
  <c r="FE256" i="2" l="1"/>
  <c r="F201" i="2"/>
  <c r="FB251" i="2" s="1"/>
  <c r="D201" i="2"/>
  <c r="EZ251" i="2" s="1"/>
  <c r="C201" i="2"/>
  <c r="EY251" i="2" s="1"/>
  <c r="B201" i="2"/>
  <c r="E201" i="2"/>
  <c r="FA251" i="2" s="1"/>
  <c r="J206" i="2"/>
  <c r="G201" i="2"/>
  <c r="FC251" i="2" s="1"/>
  <c r="H201" i="2"/>
  <c r="FD251" i="2" s="1"/>
  <c r="BB106" i="2" l="1"/>
  <c r="EX251" i="2"/>
  <c r="FF256" i="2"/>
  <c r="FG256" i="2" s="1"/>
  <c r="FF260" i="2"/>
  <c r="FD260" i="2" l="1"/>
  <c r="FD261" i="2" s="1"/>
  <c r="H211" i="2" s="1"/>
  <c r="H206" i="2" s="1"/>
  <c r="FD256" i="2" s="1"/>
  <c r="EZ260" i="2"/>
  <c r="EZ261" i="2" s="1"/>
  <c r="D211" i="2" s="1"/>
  <c r="D206" i="2" s="1"/>
  <c r="EZ256" i="2" s="1"/>
  <c r="FE260" i="2"/>
  <c r="FA260" i="2"/>
  <c r="FA261" i="2" s="1"/>
  <c r="E211" i="2" s="1"/>
  <c r="E206" i="2" s="1"/>
  <c r="FA256" i="2" s="1"/>
  <c r="FB260" i="2"/>
  <c r="FB261" i="2" s="1"/>
  <c r="F211" i="2" s="1"/>
  <c r="F206" i="2" s="1"/>
  <c r="FB256" i="2" s="1"/>
  <c r="EX260" i="2"/>
  <c r="FC260" i="2"/>
  <c r="FC261" i="2" s="1"/>
  <c r="G211" i="2" s="1"/>
  <c r="G206" i="2" s="1"/>
  <c r="FC256" i="2" s="1"/>
  <c r="EY260" i="2"/>
  <c r="EY261" i="2" s="1"/>
  <c r="C211" i="2" s="1"/>
  <c r="C206" i="2" s="1"/>
  <c r="EY256" i="2" s="1"/>
  <c r="FC266" i="2" l="1"/>
  <c r="G214" i="2"/>
  <c r="G216" i="2" s="1"/>
  <c r="FC221" i="2" s="1"/>
  <c r="FB266" i="2"/>
  <c r="F214" i="2"/>
  <c r="F216" i="2" s="1"/>
  <c r="FB221" i="2" s="1"/>
  <c r="FD266" i="2"/>
  <c r="H214" i="2"/>
  <c r="H216" i="2" s="1"/>
  <c r="FD221" i="2" s="1"/>
  <c r="EY266" i="2"/>
  <c r="C214" i="2"/>
  <c r="C216" i="2" s="1"/>
  <c r="EY221" i="2" s="1"/>
  <c r="FG260" i="2"/>
  <c r="EX261" i="2"/>
  <c r="B211" i="2" s="1"/>
  <c r="B206" i="2" s="1"/>
  <c r="EX256" i="2" s="1"/>
  <c r="FA266" i="2"/>
  <c r="E214" i="2"/>
  <c r="E216" i="2" s="1"/>
  <c r="FA221" i="2" s="1"/>
  <c r="EZ266" i="2"/>
  <c r="D214" i="2"/>
  <c r="D216" i="2" s="1"/>
  <c r="EZ221" i="2" s="1"/>
  <c r="EZ269" i="2" l="1"/>
  <c r="EZ272" i="2" s="1"/>
  <c r="EZ273" i="2" s="1"/>
  <c r="FA269" i="2"/>
  <c r="FA272" i="2" s="1"/>
  <c r="FA273" i="2" s="1"/>
  <c r="EX266" i="2"/>
  <c r="B214" i="2"/>
  <c r="B216" i="2" s="1"/>
  <c r="I215" i="2" s="1"/>
  <c r="EX221" i="2"/>
  <c r="EY269" i="2"/>
  <c r="EY272" i="2" s="1"/>
  <c r="EY273" i="2" s="1"/>
  <c r="FD269" i="2"/>
  <c r="FD272" i="2" s="1"/>
  <c r="FD273" i="2" s="1"/>
  <c r="FB269" i="2"/>
  <c r="FB272" i="2" s="1"/>
  <c r="FB273" i="2" s="1"/>
  <c r="FC269" i="2"/>
  <c r="FC272" i="2" s="1"/>
  <c r="FC273" i="2" s="1"/>
  <c r="EX269" i="2" l="1"/>
  <c r="EX272" i="2" s="1"/>
  <c r="EX273" i="2" s="1"/>
  <c r="FE273" i="2" s="1"/>
  <c r="FE270" i="2" l="1"/>
  <c r="J215" i="2"/>
  <c r="F210" i="2"/>
  <c r="FB265" i="2" s="1"/>
  <c r="B210" i="2"/>
  <c r="EX265" i="2" s="1"/>
  <c r="H210" i="2"/>
  <c r="FD265" i="2" s="1"/>
  <c r="G210" i="2"/>
  <c r="FC265" i="2" s="1"/>
  <c r="D210" i="2"/>
  <c r="EZ265" i="2" s="1"/>
  <c r="C210" i="2"/>
  <c r="EY265" i="2" s="1"/>
  <c r="E210" i="2"/>
  <c r="FA265" i="2" s="1"/>
  <c r="FF270" i="2" l="1"/>
  <c r="FG270" i="2" s="1"/>
  <c r="FF274" i="2"/>
  <c r="EX274" i="2" l="1"/>
  <c r="EY274" i="2"/>
  <c r="EY275" i="2" s="1"/>
  <c r="C220" i="2" s="1"/>
  <c r="C215" i="2" s="1"/>
  <c r="EY270" i="2" s="1"/>
  <c r="EZ274" i="2"/>
  <c r="EZ275" i="2" s="1"/>
  <c r="D220" i="2" s="1"/>
  <c r="D215" i="2" s="1"/>
  <c r="EZ270" i="2" s="1"/>
  <c r="FA274" i="2"/>
  <c r="FA275" i="2" s="1"/>
  <c r="E220" i="2" s="1"/>
  <c r="E215" i="2" s="1"/>
  <c r="FA270" i="2" s="1"/>
  <c r="FB274" i="2"/>
  <c r="FB275" i="2" s="1"/>
  <c r="F220" i="2" s="1"/>
  <c r="F215" i="2" s="1"/>
  <c r="FB270" i="2" s="1"/>
  <c r="FC274" i="2"/>
  <c r="FC275" i="2" s="1"/>
  <c r="G220" i="2" s="1"/>
  <c r="G215" i="2" s="1"/>
  <c r="FC270" i="2" s="1"/>
  <c r="FD274" i="2"/>
  <c r="FD275" i="2" s="1"/>
  <c r="H220" i="2" s="1"/>
  <c r="H215" i="2" s="1"/>
  <c r="FD270" i="2" s="1"/>
  <c r="FE274" i="2"/>
  <c r="FD280" i="2" l="1"/>
  <c r="H223" i="2"/>
  <c r="H225" i="2" s="1"/>
  <c r="FB280" i="2"/>
  <c r="F223" i="2"/>
  <c r="F225" i="2" s="1"/>
  <c r="EZ280" i="2"/>
  <c r="D223" i="2"/>
  <c r="D225" i="2" s="1"/>
  <c r="FG274" i="2"/>
  <c r="EX275" i="2"/>
  <c r="B220" i="2" s="1"/>
  <c r="B215" i="2" s="1"/>
  <c r="EX270" i="2" s="1"/>
  <c r="FC280" i="2"/>
  <c r="G223" i="2"/>
  <c r="G225" i="2" s="1"/>
  <c r="FA280" i="2"/>
  <c r="E223" i="2"/>
  <c r="E225" i="2" s="1"/>
  <c r="EY280" i="2"/>
  <c r="C223" i="2"/>
  <c r="C225" i="2" s="1"/>
  <c r="EY283" i="2" l="1"/>
  <c r="EY286" i="2" s="1"/>
  <c r="EY287" i="2" s="1"/>
  <c r="CF16" i="2"/>
  <c r="CG16" i="2" s="1"/>
  <c r="FA283" i="2"/>
  <c r="FA286" i="2" s="1"/>
  <c r="FA287" i="2" s="1"/>
  <c r="CF18" i="2"/>
  <c r="CG18" i="2" s="1"/>
  <c r="CF20" i="2"/>
  <c r="CG20" i="2" s="1"/>
  <c r="FC283" i="2"/>
  <c r="FC286" i="2" s="1"/>
  <c r="FC287" i="2" s="1"/>
  <c r="EX280" i="2"/>
  <c r="B223" i="2"/>
  <c r="B225" i="2" s="1"/>
  <c r="EX235" i="2" s="1"/>
  <c r="EZ283" i="2"/>
  <c r="EZ286" i="2" s="1"/>
  <c r="EZ287" i="2" s="1"/>
  <c r="CF17" i="2"/>
  <c r="CG17" i="2" s="1"/>
  <c r="FB283" i="2"/>
  <c r="FB286" i="2" s="1"/>
  <c r="FB287" i="2" s="1"/>
  <c r="CF19" i="2"/>
  <c r="CG19" i="2" s="1"/>
  <c r="FD283" i="2"/>
  <c r="FD286" i="2" s="1"/>
  <c r="FD287" i="2" s="1"/>
  <c r="CF21" i="2"/>
  <c r="CG21" i="2" s="1"/>
  <c r="I224" i="2" l="1"/>
  <c r="EX283" i="2"/>
  <c r="EX286" i="2" s="1"/>
  <c r="EX287" i="2" s="1"/>
  <c r="FE287" i="2" s="1"/>
  <c r="CF15" i="2"/>
  <c r="CG15" i="2" s="1"/>
  <c r="FE284" i="2" l="1"/>
  <c r="F219" i="2"/>
  <c r="FB279" i="2" s="1"/>
  <c r="E219" i="2"/>
  <c r="FA279" i="2" s="1"/>
  <c r="J224" i="2"/>
  <c r="G219" i="2"/>
  <c r="FC279" i="2" s="1"/>
  <c r="B219" i="2"/>
  <c r="EX279" i="2" s="1"/>
  <c r="D219" i="2"/>
  <c r="EZ279" i="2" s="1"/>
  <c r="C219" i="2"/>
  <c r="EY279" i="2" s="1"/>
  <c r="H219" i="2"/>
  <c r="FD279" i="2" s="1"/>
  <c r="FF288" i="2" l="1"/>
  <c r="FF284" i="2"/>
  <c r="FG284" i="2" s="1"/>
  <c r="EZ288" i="2" l="1"/>
  <c r="EZ289" i="2" s="1"/>
  <c r="D229" i="2" s="1"/>
  <c r="D224" i="2" s="1"/>
  <c r="EZ284" i="2" s="1"/>
  <c r="FA288" i="2"/>
  <c r="FA289" i="2" s="1"/>
  <c r="E229" i="2" s="1"/>
  <c r="E224" i="2" s="1"/>
  <c r="FA284" i="2" s="1"/>
  <c r="EX288" i="2"/>
  <c r="EY288" i="2"/>
  <c r="EY289" i="2" s="1"/>
  <c r="C229" i="2" s="1"/>
  <c r="C224" i="2" s="1"/>
  <c r="EY284" i="2" s="1"/>
  <c r="FD288" i="2"/>
  <c r="FD289" i="2" s="1"/>
  <c r="H229" i="2" s="1"/>
  <c r="H224" i="2" s="1"/>
  <c r="FD284" i="2" s="1"/>
  <c r="FE288" i="2"/>
  <c r="FB288" i="2"/>
  <c r="FB289" i="2" s="1"/>
  <c r="F229" i="2" s="1"/>
  <c r="F224" i="2" s="1"/>
  <c r="FB284" i="2" s="1"/>
  <c r="FC288" i="2"/>
  <c r="FC289" i="2" s="1"/>
  <c r="G229" i="2" s="1"/>
  <c r="G224" i="2" s="1"/>
  <c r="FC284" i="2" s="1"/>
  <c r="FB294" i="2" l="1"/>
  <c r="F232" i="2"/>
  <c r="F234" i="2" s="1"/>
  <c r="EP102" i="2"/>
  <c r="FD294" i="2"/>
  <c r="H232" i="2"/>
  <c r="H234" i="2" s="1"/>
  <c r="ER102" i="2"/>
  <c r="FG288" i="2"/>
  <c r="EX289" i="2"/>
  <c r="B229" i="2" s="1"/>
  <c r="B224" i="2" s="1"/>
  <c r="EX284" i="2" s="1"/>
  <c r="EZ294" i="2"/>
  <c r="D232" i="2"/>
  <c r="D234" i="2" s="1"/>
  <c r="EN102" i="2"/>
  <c r="FC294" i="2"/>
  <c r="G232" i="2"/>
  <c r="G234" i="2" s="1"/>
  <c r="EQ102" i="2"/>
  <c r="EY294" i="2"/>
  <c r="C232" i="2"/>
  <c r="C234" i="2" s="1"/>
  <c r="EM102" i="2"/>
  <c r="FA294" i="2"/>
  <c r="E232" i="2"/>
  <c r="E234" i="2" s="1"/>
  <c r="EO102" i="2"/>
  <c r="FA297" i="2" l="1"/>
  <c r="FA300" i="2" s="1"/>
  <c r="FA301" i="2" s="1"/>
  <c r="EO105" i="2"/>
  <c r="FC297" i="2"/>
  <c r="FC300" i="2" s="1"/>
  <c r="FC301" i="2" s="1"/>
  <c r="EQ105" i="2"/>
  <c r="FD297" i="2"/>
  <c r="FD300" i="2" s="1"/>
  <c r="FD301" i="2" s="1"/>
  <c r="ER105" i="2"/>
  <c r="EY297" i="2"/>
  <c r="EY300" i="2" s="1"/>
  <c r="EY301" i="2" s="1"/>
  <c r="EM105" i="2"/>
  <c r="EZ297" i="2"/>
  <c r="EZ300" i="2" s="1"/>
  <c r="EZ301" i="2" s="1"/>
  <c r="EN105" i="2"/>
  <c r="EX294" i="2"/>
  <c r="B232" i="2"/>
  <c r="B234" i="2" s="1"/>
  <c r="I233" i="2" s="1"/>
  <c r="EL102" i="2"/>
  <c r="FB297" i="2"/>
  <c r="FB300" i="2" s="1"/>
  <c r="FB301" i="2" s="1"/>
  <c r="EP105" i="2"/>
  <c r="EX297" i="2" l="1"/>
  <c r="EX300" i="2" s="1"/>
  <c r="EX301" i="2" s="1"/>
  <c r="FE301" i="2" s="1"/>
  <c r="EL105" i="2"/>
  <c r="B245" i="2" l="1"/>
  <c r="FE298" i="2"/>
  <c r="J233" i="2"/>
  <c r="E228" i="2"/>
  <c r="H228" i="2"/>
  <c r="D228" i="2"/>
  <c r="G228" i="2"/>
  <c r="C228" i="2"/>
  <c r="F228" i="2"/>
  <c r="B228" i="2"/>
  <c r="ES106" i="2"/>
  <c r="J111" i="2" l="1"/>
  <c r="J104" i="2"/>
  <c r="J114" i="2"/>
  <c r="J109" i="2"/>
  <c r="EX293" i="2"/>
  <c r="EL101" i="2"/>
  <c r="EL104" i="2" s="1"/>
  <c r="EY293" i="2"/>
  <c r="EM101" i="2"/>
  <c r="EM104" i="2" s="1"/>
  <c r="EZ293" i="2"/>
  <c r="EN101" i="2"/>
  <c r="EN104" i="2" s="1"/>
  <c r="FA293" i="2"/>
  <c r="EO101" i="2"/>
  <c r="EO104" i="2" s="1"/>
  <c r="FF298" i="2"/>
  <c r="FG298" i="2" s="1"/>
  <c r="FF302" i="2"/>
  <c r="FB293" i="2"/>
  <c r="EP101" i="2"/>
  <c r="EP104" i="2" s="1"/>
  <c r="FC293" i="2"/>
  <c r="EQ101" i="2"/>
  <c r="EQ104" i="2" s="1"/>
  <c r="FD293" i="2"/>
  <c r="ER101" i="2"/>
  <c r="ER104" i="2" s="1"/>
  <c r="FD302" i="2" l="1"/>
  <c r="FD303" i="2" s="1"/>
  <c r="H235" i="2" s="1"/>
  <c r="EZ302" i="2"/>
  <c r="EZ303" i="2" s="1"/>
  <c r="D235" i="2" s="1"/>
  <c r="FE302" i="2"/>
  <c r="FA302" i="2"/>
  <c r="FA303" i="2" s="1"/>
  <c r="E235" i="2" s="1"/>
  <c r="FB302" i="2"/>
  <c r="FB303" i="2" s="1"/>
  <c r="F235" i="2" s="1"/>
  <c r="EX302" i="2"/>
  <c r="FC302" i="2"/>
  <c r="FC303" i="2" s="1"/>
  <c r="G235" i="2" s="1"/>
  <c r="EY302" i="2"/>
  <c r="EY303" i="2" s="1"/>
  <c r="C235" i="2" s="1"/>
  <c r="B239" i="2" l="1"/>
  <c r="C233" i="2"/>
  <c r="B241" i="2"/>
  <c r="E233" i="2"/>
  <c r="B240" i="2"/>
  <c r="EX296" i="2" s="1"/>
  <c r="D233" i="2"/>
  <c r="B243" i="2"/>
  <c r="G233" i="2"/>
  <c r="B242" i="2"/>
  <c r="F233" i="2"/>
  <c r="B244" i="2"/>
  <c r="H233" i="2"/>
  <c r="EX249" i="2"/>
  <c r="FG302" i="2"/>
  <c r="EX303" i="2"/>
  <c r="B235" i="2" s="1"/>
  <c r="B238" i="2" l="1"/>
  <c r="B233" i="2"/>
  <c r="ER106" i="2"/>
  <c r="ER107" i="2" s="1"/>
  <c r="FD298" i="2"/>
  <c r="EP106" i="2"/>
  <c r="EP107" i="2" s="1"/>
  <c r="FB298" i="2"/>
  <c r="EQ106" i="2"/>
  <c r="EQ107" i="2" s="1"/>
  <c r="FC298" i="2"/>
  <c r="EN106" i="2"/>
  <c r="EN107" i="2" s="1"/>
  <c r="EZ298" i="2"/>
  <c r="EO106" i="2"/>
  <c r="EO107" i="2" s="1"/>
  <c r="FA298" i="2"/>
  <c r="EM106" i="2"/>
  <c r="EM107" i="2" s="1"/>
  <c r="EY298" i="2"/>
  <c r="EL106" i="2" l="1"/>
  <c r="EL107" i="2" s="1"/>
  <c r="ES107" i="2" s="1"/>
  <c r="ES110" i="2" s="1"/>
  <c r="EX298" i="2"/>
</calcChain>
</file>

<file path=xl/comments1.xml><?xml version="1.0" encoding="utf-8"?>
<comments xmlns="http://schemas.openxmlformats.org/spreadsheetml/2006/main">
  <authors>
    <author>ابو داوود</author>
  </authors>
  <commentList>
    <comment ref="E90" authorId="0" shapeId="0">
      <text>
        <r>
          <rPr>
            <b/>
            <sz val="9"/>
            <color indexed="81"/>
            <rFont val="Tahoma"/>
          </rPr>
          <t>بالعملة المحلية</t>
        </r>
      </text>
    </comment>
    <comment ref="G90" authorId="0" shapeId="0">
      <text>
        <r>
          <rPr>
            <b/>
            <sz val="9"/>
            <color indexed="81"/>
            <rFont val="Tahoma"/>
          </rPr>
          <t xml:space="preserve">بوحدتها الخاصة
</t>
        </r>
      </text>
    </comment>
    <comment ref="B109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09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118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18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127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27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136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36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145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45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154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54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163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63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172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72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181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81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190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90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199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199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208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208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217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217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B226" authorId="0" shapeId="0">
      <text>
        <r>
          <rPr>
            <b/>
            <sz val="9"/>
            <color indexed="81"/>
            <rFont val="Tahoma"/>
          </rPr>
          <t>وحدة القياس هي الجرام من الذهب الصافي</t>
        </r>
      </text>
    </comment>
    <comment ref="C226" authorId="0" shapeId="0">
      <text>
        <r>
          <rPr>
            <b/>
            <sz val="9"/>
            <color indexed="81"/>
            <rFont val="Tahoma"/>
          </rPr>
          <t>وحدة القياس هي الجرام من الفضة الصافية</t>
        </r>
      </text>
    </comment>
    <comment ref="A289" authorId="0" shapeId="0">
      <text>
        <r>
          <rPr>
            <b/>
            <sz val="9"/>
            <color indexed="81"/>
            <rFont val="Tahoma"/>
          </rPr>
          <t>وزن الدينار الشرعي=4.25 جرام من الذهب</t>
        </r>
      </text>
    </comment>
    <comment ref="A290" authorId="0" shapeId="0">
      <text>
        <r>
          <rPr>
            <b/>
            <sz val="9"/>
            <color indexed="81"/>
            <rFont val="Tahoma"/>
            <family val="2"/>
          </rPr>
          <t>وزن الدرهم الشرعي=2.975 جرام من الفضة</t>
        </r>
      </text>
    </comment>
    <comment ref="A296" authorId="0" shapeId="0">
      <text>
        <r>
          <rPr>
            <b/>
            <sz val="9"/>
            <color indexed="81"/>
            <rFont val="Tahoma"/>
          </rPr>
          <t xml:space="preserve">وزن الدينار الشرعي=4.25 جرام من الذهب
</t>
        </r>
      </text>
    </comment>
    <comment ref="A297" authorId="0" shapeId="0">
      <text>
        <r>
          <rPr>
            <b/>
            <sz val="9"/>
            <color indexed="81"/>
            <rFont val="Tahoma"/>
            <family val="2"/>
          </rPr>
          <t>وزن الدرهم الشرعي=2.975 جرام من الفضة</t>
        </r>
      </text>
    </comment>
    <comment ref="A303" authorId="0" shapeId="0">
      <text>
        <r>
          <rPr>
            <b/>
            <sz val="9"/>
            <color indexed="81"/>
            <rFont val="Tahoma"/>
            <family val="2"/>
          </rPr>
          <t>وزن الدينار الشرعي=4.25 جرام من الذهب</t>
        </r>
      </text>
    </comment>
    <comment ref="A304" authorId="0" shapeId="0">
      <text>
        <r>
          <rPr>
            <b/>
            <sz val="9"/>
            <color indexed="81"/>
            <rFont val="Tahoma"/>
            <family val="2"/>
          </rPr>
          <t>وزن الدرهم الشرعي=2.975 جرام من الفضة</t>
        </r>
      </text>
    </comment>
    <comment ref="A310" authorId="0" shapeId="0">
      <text>
        <r>
          <rPr>
            <b/>
            <sz val="9"/>
            <color indexed="81"/>
            <rFont val="Tahoma"/>
            <family val="2"/>
          </rPr>
          <t>وزن الدينار الشرعي=4.25 جرام من الذهب</t>
        </r>
      </text>
    </comment>
    <comment ref="A311" authorId="0" shapeId="0">
      <text>
        <r>
          <rPr>
            <b/>
            <sz val="9"/>
            <color indexed="81"/>
            <rFont val="Tahoma"/>
            <family val="2"/>
          </rPr>
          <t>وزن الدرهم الشرعي=2.975 جرام من الفضة</t>
        </r>
      </text>
    </comment>
    <comment ref="A317" authorId="0" shapeId="0">
      <text>
        <r>
          <rPr>
            <b/>
            <sz val="9"/>
            <color indexed="81"/>
            <rFont val="Tahoma"/>
            <family val="2"/>
          </rPr>
          <t xml:space="preserve">وزن الدينار الشرعي=4.25 جرام من الذهب </t>
        </r>
      </text>
    </comment>
    <comment ref="A318" authorId="0" shapeId="0">
      <text>
        <r>
          <rPr>
            <b/>
            <sz val="9"/>
            <color indexed="81"/>
            <rFont val="Tahoma"/>
            <family val="2"/>
          </rPr>
          <t>وزن الدرهم الشرعي=2.975 جرام من الفضة</t>
        </r>
      </text>
    </comment>
  </commentList>
</comments>
</file>

<file path=xl/comments2.xml><?xml version="1.0" encoding="utf-8"?>
<comments xmlns="http://schemas.openxmlformats.org/spreadsheetml/2006/main">
  <authors>
    <author>cs9</author>
    <author>أبو داود</author>
  </authors>
  <commentList>
    <comment ref="A59" authorId="0" shapeId="0">
      <text>
        <r>
          <rPr>
            <b/>
            <sz val="8"/>
            <color indexed="81"/>
            <rFont val="Tahoma"/>
            <family val="2"/>
          </rPr>
          <t>نصاب الذهب 20 مثقال(دينار شرعي)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نصاب الفضة 200 درهم</t>
        </r>
      </text>
    </comment>
    <comment ref="A61" authorId="0" shapeId="0">
      <text>
        <r>
          <rPr>
            <b/>
            <sz val="8"/>
            <color indexed="81"/>
            <rFont val="Tahoma"/>
            <family val="2"/>
          </rPr>
          <t>وزن الدينار الشرعي 4.25 جرام</t>
        </r>
      </text>
    </comment>
    <comment ref="A62" authorId="0" shapeId="0">
      <text>
        <r>
          <rPr>
            <b/>
            <sz val="8"/>
            <color indexed="81"/>
            <rFont val="Tahoma"/>
            <family val="2"/>
          </rPr>
          <t>وزن الدرهم الشرعي = 2.975 جرام</t>
        </r>
      </text>
    </comment>
    <comment ref="A63" authorId="0" shapeId="0">
      <text>
        <r>
          <rPr>
            <b/>
            <sz val="8"/>
            <color indexed="81"/>
            <rFont val="Tahoma"/>
            <family val="2"/>
          </rPr>
          <t xml:space="preserve">هذا يعادل 1000 مثقال من الذهب
</t>
        </r>
      </text>
    </comment>
    <comment ref="A64" authorId="0" shapeId="0">
      <text>
        <r>
          <rPr>
            <b/>
            <sz val="8"/>
            <color indexed="81"/>
            <rFont val="Tahoma"/>
            <family val="2"/>
          </rPr>
          <t>هذا يعادل 12000 درهم من الفضة</t>
        </r>
      </text>
    </comment>
    <comment ref="A65" authorId="0" shapeId="0">
      <text>
        <r>
          <rPr>
            <b/>
            <sz val="8"/>
            <color indexed="81"/>
            <rFont val="Tahoma"/>
            <family val="2"/>
          </rPr>
          <t>هذا يعادل ربع دينار شرعي من الذهب</t>
        </r>
      </text>
    </comment>
    <comment ref="A66" authorId="0" shapeId="0">
      <text>
        <r>
          <rPr>
            <b/>
            <sz val="8"/>
            <color indexed="81"/>
            <rFont val="Tahoma"/>
            <family val="2"/>
          </rPr>
          <t>هذا يعادل 3 دراهم شرعية من الفضة</t>
        </r>
      </text>
    </comment>
    <comment ref="A70" authorId="0" shapeId="0">
      <text>
        <r>
          <rPr>
            <b/>
            <sz val="8"/>
            <color indexed="81"/>
            <rFont val="Tahoma"/>
            <family val="2"/>
          </rPr>
          <t>نصاب الذهب 20 مثقال(دينار شرعي)</t>
        </r>
      </text>
    </comment>
    <comment ref="A71" authorId="0" shapeId="0">
      <text>
        <r>
          <rPr>
            <b/>
            <sz val="8"/>
            <color indexed="81"/>
            <rFont val="Tahoma"/>
            <family val="2"/>
          </rPr>
          <t>نصاب الفضة 200 درهم</t>
        </r>
      </text>
    </comment>
    <comment ref="A72" authorId="0" shapeId="0">
      <text>
        <r>
          <rPr>
            <b/>
            <sz val="8"/>
            <color indexed="81"/>
            <rFont val="Tahoma"/>
            <family val="2"/>
          </rPr>
          <t>وزن الدينار الشرعي 4.25 جرام</t>
        </r>
      </text>
    </comment>
    <comment ref="A73" authorId="0" shapeId="0">
      <text>
        <r>
          <rPr>
            <b/>
            <sz val="8"/>
            <color indexed="81"/>
            <rFont val="Tahoma"/>
            <family val="2"/>
          </rPr>
          <t>وزن الدرهم الشرعي = 2.975 جرام</t>
        </r>
      </text>
    </comment>
    <comment ref="A74" authorId="0" shapeId="0">
      <text>
        <r>
          <rPr>
            <b/>
            <sz val="8"/>
            <color indexed="81"/>
            <rFont val="Tahoma"/>
            <family val="2"/>
          </rPr>
          <t xml:space="preserve">هذا يعادل 1000 مثقال من الذهب
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>هذا يعادل 12000 درهم من الفضة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>هذا يعادل ربع دينار شرعي من الذهب</t>
        </r>
      </text>
    </comment>
    <comment ref="A77" authorId="0" shapeId="0">
      <text>
        <r>
          <rPr>
            <b/>
            <sz val="8"/>
            <color indexed="81"/>
            <rFont val="Tahoma"/>
            <family val="2"/>
          </rPr>
          <t>هذا يعادل 3 دراهم شرعية من الفضة</t>
        </r>
      </text>
    </comment>
    <comment ref="A81" authorId="0" shapeId="0">
      <text>
        <r>
          <rPr>
            <b/>
            <sz val="8"/>
            <color indexed="81"/>
            <rFont val="Tahoma"/>
            <family val="2"/>
          </rPr>
          <t>نصاب الذهب 20 مثقال(دينار شرعي)</t>
        </r>
      </text>
    </comment>
    <comment ref="A82" authorId="0" shapeId="0">
      <text>
        <r>
          <rPr>
            <b/>
            <sz val="8"/>
            <color indexed="81"/>
            <rFont val="Tahoma"/>
            <family val="2"/>
          </rPr>
          <t>نصاب الفضة 200 درهم</t>
        </r>
      </text>
    </comment>
    <comment ref="A83" authorId="0" shapeId="0">
      <text>
        <r>
          <rPr>
            <b/>
            <sz val="8"/>
            <color indexed="81"/>
            <rFont val="Tahoma"/>
            <family val="2"/>
          </rPr>
          <t>وزن الدينار الشرعي 4.25 جرام</t>
        </r>
      </text>
    </comment>
    <comment ref="A84" authorId="0" shapeId="0">
      <text>
        <r>
          <rPr>
            <b/>
            <sz val="8"/>
            <color indexed="81"/>
            <rFont val="Tahoma"/>
            <family val="2"/>
          </rPr>
          <t>وزن الدرهم الشرعي = 2.975 جرام</t>
        </r>
      </text>
    </comment>
    <comment ref="A85" authorId="0" shapeId="0">
      <text>
        <r>
          <rPr>
            <b/>
            <sz val="8"/>
            <color indexed="81"/>
            <rFont val="Tahoma"/>
            <family val="2"/>
          </rPr>
          <t xml:space="preserve">هذا يعادل 1000 مثقال من الذهب
</t>
        </r>
      </text>
    </comment>
    <comment ref="A86" authorId="0" shapeId="0">
      <text>
        <r>
          <rPr>
            <b/>
            <sz val="8"/>
            <color indexed="81"/>
            <rFont val="Tahoma"/>
            <family val="2"/>
          </rPr>
          <t>هذا يعادل 12000 درهم من الفضة</t>
        </r>
      </text>
    </comment>
    <comment ref="A87" authorId="0" shapeId="0">
      <text>
        <r>
          <rPr>
            <b/>
            <sz val="8"/>
            <color indexed="81"/>
            <rFont val="Tahoma"/>
            <family val="2"/>
          </rPr>
          <t>هذا يعادل ربع دينار شرعي من الذهب</t>
        </r>
      </text>
    </comment>
    <comment ref="A88" authorId="0" shapeId="0">
      <text>
        <r>
          <rPr>
            <b/>
            <sz val="8"/>
            <color indexed="81"/>
            <rFont val="Tahoma"/>
            <family val="2"/>
          </rPr>
          <t>هذا يعادل 3 دراهم شرعية من الفضة</t>
        </r>
      </text>
    </comment>
    <comment ref="A92" authorId="0" shapeId="0">
      <text>
        <r>
          <rPr>
            <b/>
            <sz val="8"/>
            <color indexed="81"/>
            <rFont val="Tahoma"/>
            <family val="2"/>
          </rPr>
          <t>نصاب الذهب 20 مثقال(دينار شرعي)</t>
        </r>
      </text>
    </comment>
    <comment ref="A93" authorId="0" shapeId="0">
      <text>
        <r>
          <rPr>
            <b/>
            <sz val="8"/>
            <color indexed="81"/>
            <rFont val="Tahoma"/>
            <family val="2"/>
          </rPr>
          <t>نصاب الفضة 200 درهم</t>
        </r>
      </text>
    </comment>
    <comment ref="A94" authorId="0" shapeId="0">
      <text>
        <r>
          <rPr>
            <b/>
            <sz val="8"/>
            <color indexed="81"/>
            <rFont val="Tahoma"/>
            <family val="2"/>
          </rPr>
          <t>وزن الدينار الشرعي 4.25 جرام</t>
        </r>
      </text>
    </comment>
    <comment ref="A95" authorId="0" shapeId="0">
      <text>
        <r>
          <rPr>
            <b/>
            <sz val="8"/>
            <color indexed="81"/>
            <rFont val="Tahoma"/>
            <family val="2"/>
          </rPr>
          <t>وزن الدرهم الشرعي = 2.975 جرام</t>
        </r>
      </text>
    </comment>
    <comment ref="A96" authorId="0" shapeId="0">
      <text>
        <r>
          <rPr>
            <b/>
            <sz val="8"/>
            <color indexed="81"/>
            <rFont val="Tahoma"/>
            <family val="2"/>
          </rPr>
          <t xml:space="preserve">هذا يعادل 1000 مثقال من الذهب
</t>
        </r>
      </text>
    </comment>
    <comment ref="A97" authorId="0" shapeId="0">
      <text>
        <r>
          <rPr>
            <b/>
            <sz val="8"/>
            <color indexed="81"/>
            <rFont val="Tahoma"/>
            <family val="2"/>
          </rPr>
          <t>هذا يعادل 12000 درهم من الفضة</t>
        </r>
      </text>
    </comment>
    <comment ref="A98" authorId="0" shapeId="0">
      <text>
        <r>
          <rPr>
            <b/>
            <sz val="8"/>
            <color indexed="81"/>
            <rFont val="Tahoma"/>
            <family val="2"/>
          </rPr>
          <t>هذا يعادل ربع دينار شرعي من الذهب</t>
        </r>
      </text>
    </comment>
    <comment ref="A99" authorId="0" shapeId="0">
      <text>
        <r>
          <rPr>
            <b/>
            <sz val="8"/>
            <color indexed="81"/>
            <rFont val="Tahoma"/>
            <family val="2"/>
          </rPr>
          <t>هذا يعادل 3 دراهم شرعية من الفضة</t>
        </r>
      </text>
    </comment>
    <comment ref="A103" authorId="0" shapeId="0">
      <text>
        <r>
          <rPr>
            <b/>
            <sz val="8"/>
            <color indexed="81"/>
            <rFont val="Tahoma"/>
            <family val="2"/>
          </rPr>
          <t>نصاب الذهب 20 مثقال(دينار شرعي)</t>
        </r>
      </text>
    </comment>
    <comment ref="A104" authorId="0" shapeId="0">
      <text>
        <r>
          <rPr>
            <b/>
            <sz val="8"/>
            <color indexed="81"/>
            <rFont val="Tahoma"/>
            <family val="2"/>
          </rPr>
          <t>نصاب الفضة 200 درهم</t>
        </r>
      </text>
    </comment>
    <comment ref="A105" authorId="0" shapeId="0">
      <text>
        <r>
          <rPr>
            <b/>
            <sz val="8"/>
            <color indexed="81"/>
            <rFont val="Tahoma"/>
            <family val="2"/>
          </rPr>
          <t>وزن الدينار الشرعي 4.25 جرام</t>
        </r>
      </text>
    </comment>
    <comment ref="A106" authorId="0" shapeId="0">
      <text>
        <r>
          <rPr>
            <b/>
            <sz val="8"/>
            <color indexed="81"/>
            <rFont val="Tahoma"/>
            <family val="2"/>
          </rPr>
          <t>وزن الدرهم الشرعي = 2.975 جرام</t>
        </r>
      </text>
    </comment>
    <comment ref="A107" authorId="0" shapeId="0">
      <text>
        <r>
          <rPr>
            <b/>
            <sz val="8"/>
            <color indexed="81"/>
            <rFont val="Tahoma"/>
            <family val="2"/>
          </rPr>
          <t xml:space="preserve">هذا يعادل 1000 مثقال من الذهب
</t>
        </r>
      </text>
    </comment>
    <comment ref="A108" authorId="0" shapeId="0">
      <text>
        <r>
          <rPr>
            <b/>
            <sz val="8"/>
            <color indexed="81"/>
            <rFont val="Tahoma"/>
            <family val="2"/>
          </rPr>
          <t>هذا يعادل 12000 درهم من الفضة</t>
        </r>
      </text>
    </comment>
    <comment ref="A109" authorId="0" shapeId="0">
      <text>
        <r>
          <rPr>
            <b/>
            <sz val="8"/>
            <color indexed="81"/>
            <rFont val="Tahoma"/>
            <family val="2"/>
          </rPr>
          <t>هذا يعادل ربع دينار شرعي من الذهب</t>
        </r>
      </text>
    </comment>
    <comment ref="A110" authorId="0" shapeId="0">
      <text>
        <r>
          <rPr>
            <b/>
            <sz val="8"/>
            <color indexed="81"/>
            <rFont val="Tahoma"/>
            <family val="2"/>
          </rPr>
          <t>هذا يعادل 3 دراهم شرعية من الفضة</t>
        </r>
      </text>
    </comment>
    <comment ref="A154" authorId="0" shapeId="0">
      <text>
        <r>
          <rPr>
            <b/>
            <sz val="8"/>
            <color indexed="81"/>
            <rFont val="Tahoma"/>
            <family val="2"/>
          </rPr>
          <t xml:space="preserve">المخرج للزكاة من الضأن الجذع
ومن المعز الثني
</t>
        </r>
      </text>
    </comment>
    <comment ref="A158" authorId="0" shapeId="0">
      <text>
        <r>
          <rPr>
            <b/>
            <sz val="8"/>
            <color indexed="81"/>
            <rFont val="Tahoma"/>
            <family val="2"/>
          </rPr>
          <t>نصاب زكاة الزروع 5أوسق ويعادل بالكيل الحديث 729 لترا</t>
        </r>
      </text>
    </comment>
    <comment ref="A170" authorId="1" shapeId="0">
      <text>
        <r>
          <rPr>
            <b/>
            <sz val="9"/>
            <color indexed="81"/>
            <rFont val="Tahoma"/>
          </rPr>
          <t>مقدار زكاة الركاز الخمس</t>
        </r>
      </text>
    </comment>
    <comment ref="A180" authorId="1" shapeId="0">
      <text>
        <r>
          <rPr>
            <b/>
            <sz val="9"/>
            <color indexed="81"/>
            <rFont val="Tahoma"/>
          </rPr>
          <t>تجب الزكاة في عسل النحل عند ابن حنبل وأبي حنيفة ولا تجب عند مالك والشافعي</t>
        </r>
      </text>
    </comment>
    <comment ref="A191" authorId="0" shapeId="0">
      <text>
        <r>
          <rPr>
            <b/>
            <sz val="8"/>
            <color indexed="81"/>
            <rFont val="Tahoma"/>
            <family val="2"/>
          </rPr>
          <t>نصاب الذهب 20 مثقال(دينار شرعي)</t>
        </r>
      </text>
    </comment>
    <comment ref="A192" authorId="0" shapeId="0">
      <text>
        <r>
          <rPr>
            <b/>
            <sz val="8"/>
            <color indexed="81"/>
            <rFont val="Tahoma"/>
            <family val="2"/>
          </rPr>
          <t>نصاب الفضة 200 درهم شرعي</t>
        </r>
      </text>
    </comment>
    <comment ref="A193" authorId="0" shapeId="0">
      <text>
        <r>
          <rPr>
            <b/>
            <sz val="8"/>
            <color indexed="81"/>
            <rFont val="Tahoma"/>
            <family val="2"/>
          </rPr>
          <t>وزن القمح الذي يملأ الصاع= 2.04 كيلو جرام</t>
        </r>
      </text>
    </comment>
    <comment ref="A194" authorId="0" shapeId="0">
      <text>
        <r>
          <rPr>
            <b/>
            <sz val="8"/>
            <color indexed="81"/>
            <rFont val="Tahoma"/>
            <family val="2"/>
          </rPr>
          <t>خمسة أوسق = 300 صاع
لأن الصاع = 60 وسقا</t>
        </r>
      </text>
    </comment>
    <comment ref="A195" authorId="0" shapeId="0">
      <text>
        <r>
          <rPr>
            <b/>
            <sz val="8"/>
            <color indexed="81"/>
            <rFont val="Tahoma"/>
            <family val="2"/>
          </rPr>
          <t>نصاب زكاة الزروع 5 أوسق  ووزن القمح الذي يملؤها 612 كيلو جرام</t>
        </r>
      </text>
    </comment>
  </commentList>
</comments>
</file>

<file path=xl/sharedStrings.xml><?xml version="1.0" encoding="utf-8"?>
<sst xmlns="http://schemas.openxmlformats.org/spreadsheetml/2006/main" count="1449" uniqueCount="981">
  <si>
    <t>حقة</t>
  </si>
  <si>
    <t>بنت لبون</t>
  </si>
  <si>
    <t>hokka</t>
  </si>
  <si>
    <t>أو</t>
  </si>
  <si>
    <t>degree</t>
  </si>
  <si>
    <t>عدد بنات اللبون</t>
  </si>
  <si>
    <t>عدد الحقات</t>
  </si>
  <si>
    <t>أقل من 130</t>
  </si>
  <si>
    <t>مسنة</t>
  </si>
  <si>
    <t>تبيع</t>
  </si>
  <si>
    <t>mosenna</t>
  </si>
  <si>
    <t>عدد الأتبعة</t>
  </si>
  <si>
    <t>عدد المسنات</t>
  </si>
  <si>
    <t>الابل</t>
  </si>
  <si>
    <t>البقر</t>
  </si>
  <si>
    <t>أقل من 60</t>
  </si>
  <si>
    <t>الغنم</t>
  </si>
  <si>
    <t>زكاة الزروع</t>
  </si>
  <si>
    <t>زكاة الإبل السائمة    أولاً تعريفات</t>
  </si>
  <si>
    <t>بنت المخاض من الإبل لها سنة ودخلت في الثانية</t>
  </si>
  <si>
    <t>ابنة اللبون  من الإبل لها سنتان ودخلت في الثالثة</t>
  </si>
  <si>
    <t>الحقة(طروقة الفحل) لها 3 سنين ودخلت في الرابعة</t>
  </si>
  <si>
    <t>الجذعة  من الإبل لها 4 سنين ودخلت في الخامسة</t>
  </si>
  <si>
    <t>حقة مضاف لها</t>
  </si>
  <si>
    <t>زكاة البقر السائمة      أولاً التعريفات</t>
  </si>
  <si>
    <t>التبيع من البقر الذي له سنة ودخل في الثانية</t>
  </si>
  <si>
    <t xml:space="preserve">المسنة من البقر  هي التي لها سنتان </t>
  </si>
  <si>
    <t>مسنة مضاف لها</t>
  </si>
  <si>
    <t>تبيع أو تبيعة</t>
  </si>
  <si>
    <t>جذع الضأن له 6 أشهر فأكثر</t>
  </si>
  <si>
    <t>ثني المعز له سنة فأكثر</t>
  </si>
  <si>
    <t>الابار</t>
  </si>
  <si>
    <t>المطر</t>
  </si>
  <si>
    <t>زكاة الركاز</t>
  </si>
  <si>
    <t>الركاز هو المال المدفون من دفن الجاهلية أو الملتقط في</t>
  </si>
  <si>
    <t>أرض موات أو في أرض مهجورة لا يعلم لها مالك كالأبنية</t>
  </si>
  <si>
    <t>القديمة الأثرية أو الموجودة في طريق غير مسلوك</t>
  </si>
  <si>
    <t>الركاز عليه زكاة قل أوكثر فليس له نصاب محدد</t>
  </si>
  <si>
    <t xml:space="preserve">المعادن المستخرجة من الأرض كالنفط والزئبق والنحاس </t>
  </si>
  <si>
    <t>والرصاص إذا كانت تعادل 20 مثقالاً من الذهب</t>
  </si>
  <si>
    <t>أو 200 درهم من الفضة فعليها الزكاة في الحال بمقدار 2.5 %</t>
  </si>
  <si>
    <t>حيث لا يشترط لها مرور الحول ومقدار زكاتها</t>
  </si>
  <si>
    <t>يحسب كما سبق في زكاة الذهب والفضة</t>
  </si>
  <si>
    <t>زكاة عسل النحل</t>
  </si>
  <si>
    <t>نصاب عسل النحل 10 أفراق (30 صاعاً )</t>
  </si>
  <si>
    <t>عشرة أفراق تعادل بالمقاييس الحديثة  72.9  لتراً</t>
  </si>
  <si>
    <t>مقدار زكاة العسل هو العشر</t>
  </si>
  <si>
    <t>تحويل المقاييس الإسلامية الى حديثة</t>
  </si>
  <si>
    <t>الدينار الشرعي(المثقال)=4.25 جرام</t>
  </si>
  <si>
    <t>الدرهم الشرعي=2.975 جرام</t>
  </si>
  <si>
    <t>نصاب الذهب=85 جرام</t>
  </si>
  <si>
    <t>نصاب الفضة=595 جرام</t>
  </si>
  <si>
    <t>الصاع=2.430 لتر</t>
  </si>
  <si>
    <t>نصاب زكاة الزروع=5 أوسق</t>
  </si>
  <si>
    <t>نصاب زكاة الزروع بالمقاييس الحديثة=729 لتر</t>
  </si>
  <si>
    <t>الذراع الشرعي=46.2 سنتيمتر</t>
  </si>
  <si>
    <t>الميل الشرعي=4000 ذراع شرعي</t>
  </si>
  <si>
    <t>الميل الشرعي=1848 متر</t>
  </si>
  <si>
    <t>الفرسخ= 3 أميال شرعية</t>
  </si>
  <si>
    <t>الفرسخ =5.544 كيلومتر</t>
  </si>
  <si>
    <t>البريد العربي=4 فراسخ</t>
  </si>
  <si>
    <t>البريد العربي=22.176 كيلومتر</t>
  </si>
  <si>
    <t>القلتان=191.25 لتر</t>
  </si>
  <si>
    <t>الفرق = 3 صاع</t>
  </si>
  <si>
    <t>الفرق=7.29 لتر</t>
  </si>
  <si>
    <t>كيفية استخدام الموقع لمعرفة أسعار الذهب والفضة وللصرف</t>
  </si>
  <si>
    <t>من الغنم</t>
  </si>
  <si>
    <t>عليك أن تعرف أن وزن الأونصة التي تستخدم لوزن</t>
  </si>
  <si>
    <t>المعادن الثمينة كالذهب والفضة والبلاتين  وغيرها</t>
  </si>
  <si>
    <t>من المعادن الثمينة هو :-    31.1034768    جرام</t>
  </si>
  <si>
    <t xml:space="preserve">من وجبت عليه سن وليست عنده فله أن يخرج سناً أعلى منها </t>
  </si>
  <si>
    <t>ويأخذ شاتين (أو 20 درهماً  فضة) وإن أراد  أن يخرج سنأً</t>
  </si>
  <si>
    <t>أنزل منها فله ذلك  على أن يخرج معها شاتين(أو 20 درهماً فضة)</t>
  </si>
  <si>
    <t>:-  مقدار الركاز</t>
  </si>
  <si>
    <t>:-  مقدار زكاة الركاز</t>
  </si>
  <si>
    <t>:-  مدة السقي بالآلات</t>
  </si>
  <si>
    <t>:- مقدار زكاة الزروع</t>
  </si>
  <si>
    <t>:- مقدار الناتج من الزراعة البالغ نصاباً</t>
  </si>
  <si>
    <t>:- مقدار العسل البالغ نصاباً</t>
  </si>
  <si>
    <t>:- مقدار زكاة  العسل</t>
  </si>
  <si>
    <t>قال  تعالى :- والذين يكنزون الذهب والفضة ولا ينفقونها</t>
  </si>
  <si>
    <t>في سبيل الله فبشرهم بعذاب أليم يوم يحمى عليها  في نار جهنم</t>
  </si>
  <si>
    <t>فتكوى بها جباههم وجنوبهم وظهورهم هذا ما كنزتم لأنفسكم</t>
  </si>
  <si>
    <t>فذوقوا ما كنتم تكنزون .</t>
  </si>
  <si>
    <t>:-  مدة السقي بالمطر أو بالأنهار</t>
  </si>
  <si>
    <t>بعد أن تفتح الموقع تجد مستطيلين طويلين أيمن وأيسر</t>
  </si>
  <si>
    <t>وعلى يسار المستطيل الأيسر مستطيل صغير مكتوب فيه رقم 1</t>
  </si>
  <si>
    <t xml:space="preserve">أمام كل من المستطيلين الأيمن والأيسر مثلث صغير رأسه متجه إلى </t>
  </si>
  <si>
    <t xml:space="preserve">أسفل  وعلى يمين المستطيل الأيمن  مثلث كبير إذا ضغطت على هذا </t>
  </si>
  <si>
    <t>المثلث الكبير فيقوم بتحويل القيمة الموجودة في المستطيل الأيسر إلى</t>
  </si>
  <si>
    <t>ما يقابلها في المستطيل الأيمن .</t>
  </si>
  <si>
    <t>مثال لمعرفة  قيمة أونصة الذهب بالدولار</t>
  </si>
  <si>
    <t>في المستطيل الأيسر اضغط على المثلث الذي أمامه</t>
  </si>
  <si>
    <t>فتظهر لافتة مكتوب فيها type to search</t>
  </si>
  <si>
    <t>ومعناها أونصة الذهب  ثم اضغط على هذه اللافتة</t>
  </si>
  <si>
    <t>بعد ذلك اضغط على مثلث المستطيل الأيمن فتظهر اللافتة السابقة</t>
  </si>
  <si>
    <t>اكتب داخلها باللغة الانجليزية  usd</t>
  </si>
  <si>
    <t>فتظهر أسفلها لافتة مكتوب فيها us  dollar</t>
  </si>
  <si>
    <t>اضغط عليها  ثم اضغط على المثلث الكبير الذي</t>
  </si>
  <si>
    <t>يقع على يمين المستطيل الأيمن</t>
  </si>
  <si>
    <t>الأونصة الواحدة بالدولار الامريكي</t>
  </si>
  <si>
    <t>ولمعرفة سعر أونصة الفضة بالدولار</t>
  </si>
  <si>
    <t>نتبع الخطوات السابقة ولكن</t>
  </si>
  <si>
    <t>ومعناها أونصة الفضة</t>
  </si>
  <si>
    <t>اضغط على هذه اللافتة وأكمل الخطوات  كما سبق</t>
  </si>
  <si>
    <t>فتظهر في المستطيل الأيمن قيمة أونصة الفضة بالدولار الامريكي</t>
  </si>
  <si>
    <t>مقابل عملة بلدك فلا بد أن تكتب اسم بلدك</t>
  </si>
  <si>
    <t>باللغة الانجليزية</t>
  </si>
  <si>
    <t>وكذلك تستطيع أن تحول قيمة أي عملة إلى ما يعادلها</t>
  </si>
  <si>
    <t>من أي عملة أخرى</t>
  </si>
  <si>
    <t>مثال على ذلك أريد أن أحول قيمة 100 دينار أردني إلى ما يعادلها</t>
  </si>
  <si>
    <t>بالدولار الامريكي</t>
  </si>
  <si>
    <t>اكتب في المستطيل القصير رقم 100 بدلا من 1</t>
  </si>
  <si>
    <t>ثم اكتب في المستطيل الأيسر jordan</t>
  </si>
  <si>
    <t>فتظهر لافتة مكتوب فيها  jordan dinar</t>
  </si>
  <si>
    <t>وفي المستطيل الأيمن اكتب usd</t>
  </si>
  <si>
    <t>ثم اضغط على المثلث الكبير فيتم تحويل 100 دينار أردني</t>
  </si>
  <si>
    <t>داخل هذه اللافتة اكتب العبارة  xau</t>
  </si>
  <si>
    <t>فتظهر أسفلها لافتة مكتوب فيها xau gold ounce</t>
  </si>
  <si>
    <t>عندئذ تظهر في المستطيل الأيمن قيمة</t>
  </si>
  <si>
    <t xml:space="preserve">نكتب xag  فتظهر لافتة  مكتوب فيها </t>
  </si>
  <si>
    <t>xag silver ounce</t>
  </si>
  <si>
    <t>إلى مايعادلها بالدولار الامريكي</t>
  </si>
  <si>
    <t>بدلاً من من كتابة xau</t>
  </si>
  <si>
    <t>إذا أردت أن تعرف قيمة الأونصة سواء كانت ذهباً أم فضة</t>
  </si>
  <si>
    <t>سعر الدينار بالشيكل</t>
  </si>
  <si>
    <t>المجموع الكلي للشواكل بعد التحويل</t>
  </si>
  <si>
    <t>المقطوع الفعلي</t>
  </si>
  <si>
    <t>الباقي</t>
  </si>
  <si>
    <t>تحويل الباقي</t>
  </si>
  <si>
    <t>سعر الدولار بالشيكل</t>
  </si>
  <si>
    <t>مقدار الزكاة الكلي بالشواكل</t>
  </si>
  <si>
    <t>من العملة</t>
  </si>
  <si>
    <t xml:space="preserve">بعد القطع </t>
  </si>
  <si>
    <t>إلى شواكل</t>
  </si>
  <si>
    <t>سعر الجنيه بالشيكل</t>
  </si>
  <si>
    <t>مقدار زكاة الدنانير فقط</t>
  </si>
  <si>
    <t>رمز الدينار</t>
  </si>
  <si>
    <t>jod</t>
  </si>
  <si>
    <t>سعر الأخرى بالشيكل</t>
  </si>
  <si>
    <t>مقدار زكاة الدولارات فقط</t>
  </si>
  <si>
    <t>رمز الدولار</t>
  </si>
  <si>
    <t>usd</t>
  </si>
  <si>
    <t>مجموع الدينار الكلي</t>
  </si>
  <si>
    <t>مقدار زكاة الجنيهات فقط</t>
  </si>
  <si>
    <t>رمز الجنيه</t>
  </si>
  <si>
    <t>egp</t>
  </si>
  <si>
    <t>مجموع الدولار الكلي</t>
  </si>
  <si>
    <t>مقدار زكاة الشواكل فقط</t>
  </si>
  <si>
    <t>رمز الشيكل</t>
  </si>
  <si>
    <t>ils</t>
  </si>
  <si>
    <t>مجموع الجنيه الكلي</t>
  </si>
  <si>
    <t>مقدار زكاة الأخرى فقط</t>
  </si>
  <si>
    <t>مجموع الشيكل الكلي</t>
  </si>
  <si>
    <t>مجموع تحويل البواقي إلى شواكل</t>
  </si>
  <si>
    <t>مجموع الأخرى الكلي</t>
  </si>
  <si>
    <t>مقدار الزكاة المستطيل الأصفر أو المستطيل الأخضر أو المستطيلان الأحمران</t>
  </si>
  <si>
    <t>كل الدنانير إلى شواكل</t>
  </si>
  <si>
    <t>كل الدولارات إلى شواكل</t>
  </si>
  <si>
    <t>كل الجنيهات إلى شواكل</t>
  </si>
  <si>
    <t>كل الشواكل إلى شواكل</t>
  </si>
  <si>
    <t>كل الأخرى إلى شواكل</t>
  </si>
  <si>
    <t>إذا كانت الزكاة متنوعة</t>
  </si>
  <si>
    <t>ملاحظة هامة :-  بعد أن تكتب سعر أونصة الذهب مقابل العملة المحلية</t>
  </si>
  <si>
    <t>الأولى  وكذلك سعر أونصة الذهب مقابل أونصة الفضة</t>
  </si>
  <si>
    <t>يقوم البرنامج  تلقائياً بتحويل أسعار الفضة للعملة  المحلية الأولى</t>
  </si>
  <si>
    <t>و للعملة المحلية الثانية وللعملة المحلية الثالثة</t>
  </si>
  <si>
    <t>مقدار زكاتها</t>
  </si>
  <si>
    <t>الزكاة بكل عملة</t>
  </si>
  <si>
    <t>العملة</t>
  </si>
  <si>
    <t>صحيح</t>
  </si>
  <si>
    <t>لأن النصاب</t>
  </si>
  <si>
    <t>نصاب الفضة</t>
  </si>
  <si>
    <t>نصاب الذهب</t>
  </si>
  <si>
    <t>XAU</t>
  </si>
  <si>
    <t>XAG</t>
  </si>
  <si>
    <t>الذهب</t>
  </si>
  <si>
    <t>الفضة</t>
  </si>
  <si>
    <t>http://www.xe.com/currencytables/</t>
  </si>
  <si>
    <t>الفتوى الأولى</t>
  </si>
  <si>
    <t>الفتوى الثانية</t>
  </si>
  <si>
    <t>الأصغر</t>
  </si>
  <si>
    <t>الأكبر</t>
  </si>
  <si>
    <t>النصاب الأقل هو</t>
  </si>
  <si>
    <t>النصاب الأكبر هو</t>
  </si>
  <si>
    <t>وزن الذهب بالجرام</t>
  </si>
  <si>
    <t>عيار الذهب</t>
  </si>
  <si>
    <t>عيار الفضة</t>
  </si>
  <si>
    <t>وزن الفضة بالجرام</t>
  </si>
  <si>
    <t>سعر</t>
  </si>
  <si>
    <t>مجموع</t>
  </si>
  <si>
    <t>الكلي</t>
  </si>
  <si>
    <t>العملة المحلية</t>
  </si>
  <si>
    <t>الكسور</t>
  </si>
  <si>
    <t>ب</t>
  </si>
  <si>
    <t>زكاة كل العملات</t>
  </si>
  <si>
    <t xml:space="preserve">زكاة  </t>
  </si>
  <si>
    <t>فقط</t>
  </si>
  <si>
    <t>زكاة</t>
  </si>
  <si>
    <t>فقط بدون فكة</t>
  </si>
  <si>
    <t>العملة الأولى</t>
  </si>
  <si>
    <t>العملة الثانية</t>
  </si>
  <si>
    <t>العملة الثالثة</t>
  </si>
  <si>
    <t>العملة الرابعة</t>
  </si>
  <si>
    <t xml:space="preserve">زكاة </t>
  </si>
  <si>
    <t>الشيكل</t>
  </si>
  <si>
    <t>تحويل جميع العملات إلى</t>
  </si>
  <si>
    <t>سعر الذهب ب</t>
  </si>
  <si>
    <t>سعر الفضة ب</t>
  </si>
  <si>
    <t>سعر الذهب المخلوط ب</t>
  </si>
  <si>
    <t>سعر الفضة المخلوطة ب</t>
  </si>
  <si>
    <t>سعر جرام الذهب ب</t>
  </si>
  <si>
    <t>سعر جرام الفضة ب</t>
  </si>
  <si>
    <t>نصاب الذهب 85 جرام وهذا يعادل ب</t>
  </si>
  <si>
    <t>نصاب الفضة 595 جرام وهذا يعادل ب</t>
  </si>
  <si>
    <t>الدينار الشرعي (المثقال) يعادل ب</t>
  </si>
  <si>
    <t>الدرهم الشرعي يعادل ب</t>
  </si>
  <si>
    <t>دية الحر بالذهب 4.25 كيلو جرام وتعادل ب</t>
  </si>
  <si>
    <t>دية الحر بالفضة 35.7 كيلو جرام وتعادل ب</t>
  </si>
  <si>
    <t>نصاب قطع يد السارق بالذهب 1.0625 جرام وب</t>
  </si>
  <si>
    <t>نصاب قطع يد السارق بالفضة 8.925 جرام وب</t>
  </si>
  <si>
    <t>dinar</t>
  </si>
  <si>
    <t>dollar</t>
  </si>
  <si>
    <t>pound</t>
  </si>
  <si>
    <t>ryal</t>
  </si>
  <si>
    <t>رمز العملة</t>
  </si>
  <si>
    <t xml:space="preserve">قيمة العملة </t>
  </si>
  <si>
    <t>أونصة الذهب</t>
  </si>
  <si>
    <t>أونصة الفضة</t>
  </si>
  <si>
    <t>xau</t>
  </si>
  <si>
    <t>xag</t>
  </si>
  <si>
    <t>الرتبة</t>
  </si>
  <si>
    <t>الترتيب</t>
  </si>
  <si>
    <t>المبلغ</t>
  </si>
  <si>
    <t>الناتج</t>
  </si>
  <si>
    <t>التحويل من عملة إلى أخرى</t>
  </si>
  <si>
    <t>ناتج التحويل العكسي</t>
  </si>
  <si>
    <t>إلى</t>
  </si>
  <si>
    <t>دينار إلى دولار</t>
  </si>
  <si>
    <t>دينار إلى جنيه</t>
  </si>
  <si>
    <t>دينار إلى ريال</t>
  </si>
  <si>
    <t>دينار إلى شيكل</t>
  </si>
  <si>
    <t>دولار إلى جنيه</t>
  </si>
  <si>
    <t>دولار إلى ريال</t>
  </si>
  <si>
    <t>دولار إلى شيكل</t>
  </si>
  <si>
    <t>جنيه إلى ريال</t>
  </si>
  <si>
    <t>جنيه إلى شيكل</t>
  </si>
  <si>
    <t>ريال إلى شيكل</t>
  </si>
  <si>
    <t>عدد الإبل</t>
  </si>
  <si>
    <t>مقدار الزكاة</t>
  </si>
  <si>
    <t>a</t>
  </si>
  <si>
    <t>عدد البقر</t>
  </si>
  <si>
    <t>عدد الغنم</t>
  </si>
  <si>
    <t>مقدار زكاة الغنم</t>
  </si>
  <si>
    <t>مض 200</t>
  </si>
  <si>
    <t>(تبيع أو تبيعة)</t>
  </si>
  <si>
    <t>(الثني من المعز  والجذع من الضأن)</t>
  </si>
  <si>
    <t>لا توجد زكاة</t>
  </si>
  <si>
    <t xml:space="preserve">حقة     </t>
  </si>
  <si>
    <t>عدد الحقاق في البرنامج</t>
  </si>
  <si>
    <t>عدد بنات اللبون في البرنامج</t>
  </si>
  <si>
    <t>عدد المسنات في البرنامج</t>
  </si>
  <si>
    <t>عدد الأتبعة في البرنامج</t>
  </si>
  <si>
    <t>عدد المسنات لدى المزكي</t>
  </si>
  <si>
    <t>عدد بنات اللبون لدى المزكي</t>
  </si>
  <si>
    <t>عدد الأتبعة لدى المزكي</t>
  </si>
  <si>
    <t>عدد الحقاق بعد التعديل</t>
  </si>
  <si>
    <t>عدد بنات اللبون بعد التعديل</t>
  </si>
  <si>
    <t>عدد الحقاق لدى المزكي</t>
  </si>
  <si>
    <t>عدد المسنات بعد التعديل</t>
  </si>
  <si>
    <t>عدد الأتبعة بعد التعديل</t>
  </si>
  <si>
    <t>4  حقات  تعادل 5  بنات لبون</t>
  </si>
  <si>
    <t>3  مسنات  تعادل  4  أتبعة</t>
  </si>
  <si>
    <t>الخيار  في 200  ومضاعفاتها</t>
  </si>
  <si>
    <t>الخيار في 120  ومضاعفاتها</t>
  </si>
  <si>
    <t>cheek</t>
  </si>
  <si>
    <t>مبلغ الزكاة الباقي بالسعر الفائت</t>
  </si>
  <si>
    <t>مبلغ الزكاة الباقي بالسعر الحالي</t>
  </si>
  <si>
    <t>إجمالي الزكاة اليوم</t>
  </si>
  <si>
    <t>التاريخ</t>
  </si>
  <si>
    <t>الاسم</t>
  </si>
  <si>
    <t>المبلغ المدفوع من الزكاة اليوم</t>
  </si>
  <si>
    <t>القيمة بالمحلي</t>
  </si>
  <si>
    <t>العيار</t>
  </si>
  <si>
    <t>الوزن الصافي</t>
  </si>
  <si>
    <t>وزن الذهب المخلوط (بالجرام)</t>
  </si>
  <si>
    <t>مجموع الأوزان الصافية بالجرام</t>
  </si>
  <si>
    <t>وزن الفضة المخلوطة(بالجرام)</t>
  </si>
  <si>
    <t>زكاة كل على حدة</t>
  </si>
  <si>
    <t>المجموع الكلي</t>
  </si>
  <si>
    <t>جرام</t>
  </si>
  <si>
    <t>زكاة(</t>
  </si>
  <si>
    <t>والذهب والفضة) والفروق</t>
  </si>
  <si>
    <t>تحويل جميع العملات إلى ذهب صافي</t>
  </si>
  <si>
    <t>تحويل جميع العملات إلى فضة صافية</t>
  </si>
  <si>
    <t>ثمن الجرام</t>
  </si>
  <si>
    <t>الجرام الصافي</t>
  </si>
  <si>
    <t>الاونصة</t>
  </si>
  <si>
    <t>موقع أسعار الذهب والفضة والعملات هو      xe.com</t>
  </si>
  <si>
    <t>سعر الذهب</t>
  </si>
  <si>
    <t>سعر الدينار</t>
  </si>
  <si>
    <t>سعر الدولار</t>
  </si>
  <si>
    <t>سعر الجنيه</t>
  </si>
  <si>
    <t>سعر الريال</t>
  </si>
  <si>
    <t>سعر الشيكل</t>
  </si>
  <si>
    <t>سعر الفضة</t>
  </si>
  <si>
    <t>المدفوع</t>
  </si>
  <si>
    <t>الأسعار</t>
  </si>
  <si>
    <t>المجموع بالمحلي</t>
  </si>
  <si>
    <t>مقدار الزكاة الموزع</t>
  </si>
  <si>
    <t>أسعار العملات</t>
  </si>
  <si>
    <t>الدفعة الأولى</t>
  </si>
  <si>
    <t>أنواع العملات</t>
  </si>
  <si>
    <t>الأسعار المنسوخة</t>
  </si>
  <si>
    <t>بالمحلي</t>
  </si>
  <si>
    <t>ثمن الأونصة</t>
  </si>
  <si>
    <t>ذهب</t>
  </si>
  <si>
    <t xml:space="preserve">إلى </t>
  </si>
  <si>
    <t>فضة</t>
  </si>
  <si>
    <t>الوزن بالجرام للصافي</t>
  </si>
  <si>
    <t>العكس</t>
  </si>
  <si>
    <t>g</t>
  </si>
  <si>
    <t>price</t>
  </si>
  <si>
    <t>amount</t>
  </si>
  <si>
    <t>s</t>
  </si>
  <si>
    <t>العملة الأولى ورمزها وسعرها</t>
  </si>
  <si>
    <t>العملة الثانية ورمزها وسعرها</t>
  </si>
  <si>
    <t>العملة الثالثة ورمزها وسعرها</t>
  </si>
  <si>
    <t>العملة الرابعة ورمزها وسعرها</t>
  </si>
  <si>
    <t>العملة المحلية ورمزها وسعرها</t>
  </si>
  <si>
    <t>معدن الذهب ورمزه وسعره</t>
  </si>
  <si>
    <t>معدن الفضة ورمزها وسعرها</t>
  </si>
  <si>
    <t>مجموع التحويلات إلى العملة المحلية</t>
  </si>
  <si>
    <t>لبونة</t>
  </si>
  <si>
    <t>n</t>
  </si>
  <si>
    <t>زكاة الغنم السائمة</t>
  </si>
  <si>
    <t xml:space="preserve">قَالَ النَّبِيُّ صَلَّى اللهُ عَلَيْهِ وَسَلَّمَ: «تَأْتِي الإِبِلُ عَلَى صَاحِبِهَا عَلَى خَيْرِ مَا كَانَتْ، إِذَا هُوَ لَمْ يُعْطِ فِيهَا حَقَّهَا، تَطَؤُهُ </t>
  </si>
  <si>
    <t>بِأَخْفَافِهَا، وَتَأْتِي الغَنَمُ عَلَى صَاحِبِهَا عَلَى خَيْرِ مَا كَانَتْ إِذَا لَمْ يُعْطِ فِيهَا حَقَّهَا، تَطَؤُهُ بِأَظْلاَفِهَا، وَتَنْطَحُهُ بِقُرُونِهَا»</t>
  </si>
  <si>
    <t>وَالَّذِينَ يَكْنِزُونَ الذَّهَبَ وَالْفِضَّةَ وَلَا</t>
  </si>
  <si>
    <t xml:space="preserve">يُنْفِقُونَهَا فِي سَبِيلِ اللَّهِ فَبَشِّرْهُمْ بِعَذَابٍ أَلِيمٍ </t>
  </si>
  <si>
    <t xml:space="preserve"> يَوْمَ يُحْمَى عَلَيْهَا فِي نَارِ جَهَنَّمَ فَتُكْوَى بِهَا جِبَاهُهُمْ </t>
  </si>
  <si>
    <t>وَجُنُوبُهُمْ وَظُهُورُهُمْ هَذَا مَا كَنَزْتُمْ لِأَنْفُسِكُمْ فَذُوقُوا مَا كُنْتُمْ تَكْنِزُونَ</t>
  </si>
  <si>
    <t>قال تعالى</t>
  </si>
  <si>
    <t>مجموع الأموال تعادل</t>
  </si>
  <si>
    <t>مجموع المال بالذهب</t>
  </si>
  <si>
    <t>مجموع المال بالفضة</t>
  </si>
  <si>
    <t>مجموع المال</t>
  </si>
  <si>
    <t xml:space="preserve">إن الحمد لله نحمده ونستعينه ونستغفره , ونعوذ بالله من شرور أنفسنا ومن سيئات أعمالنا ,اللهم صل على محمد وعلى آل محمد </t>
  </si>
  <si>
    <t>أولاً يجب أن تعرف أن برنامج الإكسل يحتوي  على أعمدة مرقمة بالحروف الإنجليزية الكبيرة  ويحتوي كذلك على صفوف مرقمة بالأعداد 1, 2, 3 , ....</t>
  </si>
  <si>
    <t>هذا البرنامج يحتوي على ثلاث ورقات : الأولى شرح البرنامج والثانية الجزء الأول من البرنامج والذي يحتوي على زكاة المال والثالثة تحتوي على</t>
  </si>
  <si>
    <t>ن+فضة</t>
  </si>
  <si>
    <t>ن+ ذهب</t>
  </si>
  <si>
    <t>الذهب والفضة ثابتان في البرنامج لا يمكن تغييرهما  أما العملات فيمكن تغييرها حسب الطلب</t>
  </si>
  <si>
    <t>currency</t>
  </si>
  <si>
    <t>date</t>
  </si>
  <si>
    <t xml:space="preserve">لوضع العملات أو تغييرها اتبع الآتي من خلال هذا المثال </t>
  </si>
  <si>
    <t>افرض أن عملتك المحلية هي الجنيه المصري , والعملة الأولى بعد الجنيه هي الدينار الأردني , والعملة الثانية هي الدولار الأمريكي</t>
  </si>
  <si>
    <t>والعملة الثالثة هي الدرهم الإماراتي , والعملة الرابعة هي الريال السعودي , اكتب باللغة العربية في الخلية W99  الدينار يجب أن تكون أل التعريف</t>
  </si>
  <si>
    <t>موجودة فيها ولا تكتبها هكذا دينار ,اكتب في الخلية W100 الدولار , اكتب في الخلية W101 الدرهم , اكتب في الخلية W102 الريال</t>
  </si>
  <si>
    <t>العملة المحلية وهي الجنيه اكتبها في الخلية W103  تحديداً ولا يجوز أن تضعها مكان أي عملة أخرى</t>
  </si>
  <si>
    <t>البرنامج لا يحدد الأسعار من خلال أسمائها بل من خلال رموزها , ولكن كيف نعرف رموز العملات ؟</t>
  </si>
  <si>
    <t>إذا أردت أن تعرف رموز العملات ابحث عن أسماء دولها في العمود Q وأسماء الدول باللغة الإنجليزية</t>
  </si>
  <si>
    <t>الأن نريد أن نعرف رمز الدينار الإردني  , بعد البحث تجد في العمود Q كلمة  Jordanian Dinar  انظر أمامها في العمود P تجد الرمز JOD</t>
  </si>
  <si>
    <t>اكتب الرمز JOD في الخلية X99  وذلك أمام كلمة الدينار , ثم أكمل باقي الرموز بنفس الكيفية</t>
  </si>
  <si>
    <t>نبدأ الآن بشرح الجزء الأول والذي يحتوي على زكاة المال والخلايا التي سوف أذكرها تقع في هذه الورقة</t>
  </si>
  <si>
    <t>عند كتابة رمز الجنيه وهو EGP  في مكانه المحدد يظهر تحذير بوجود خطأ وذلك ناتج عن أن العملة المحلية السابقة هي ليست الجنيه بل عملة أخرى</t>
  </si>
  <si>
    <t>ولتفعيل الجنيه كعملة محلية ادخل على موقع تغيير العملات بالتأشير بالماوس (الفأرة) على الخلية V96   ثم الضغط عليها</t>
  </si>
  <si>
    <t xml:space="preserve">عندئذ يفتح الموقع تلقائياًعلى عملة الدولار, في هذه الحالة غير الدولار إلى العملة المحلية وهي الجنيه وذلك كالآتي : </t>
  </si>
  <si>
    <t>اضغط على السهم الذي بجوار كلمة Dollar تجد مستطيلاً أزرق  مكتوباً فيه باللغة الإنجليزية العبارة الآتية :</t>
  </si>
  <si>
    <t>type to search</t>
  </si>
  <si>
    <t>اكتب رمز العملة المحلية  EGP  تجد في الأسفل الرمز ودولته اضغط عليه حتى يحل محل الدولار</t>
  </si>
  <si>
    <t>الآن نريد سعر العملة المحلية الجنيه مقابل العملات الأخرى  تجد مستطيل التاريخ على يمين الرمز ودولته</t>
  </si>
  <si>
    <t>اختر التاريخ وليكن  3 أبريل 2014 م  ,  ملحوظة قبل كتابة التاريخ  في المستطيل, يوم التاريخ على اليمين والسنة على الشمال والشهر في الوسط</t>
  </si>
  <si>
    <t>خانة اليوم مكونة من رقمين وكذلك الشهر أما السنة فمكونة من أربع خانات فإذا كتبت التاريخ هكذا  3-4-2014  فهذاخطأ ولا يقوم الموقع</t>
  </si>
  <si>
    <t>بتحويل العملات , الصواب أن يكتب التاريخ هكذا :  03-04-2014</t>
  </si>
  <si>
    <t>اضغط على السهم الأيمن فيقوم الموقع بتحويل جميع عملات العالم إلى العملة المحلية وهي الجنبه , قم بتظليل صفحة التحويل ثم نسخها ثم</t>
  </si>
  <si>
    <t>ألصقها في الخلية  P96  تجد أن علامة التحذير بوجود خطأ قد حذفت وأصبحت عملة الجنيه المحلية مفعلة</t>
  </si>
  <si>
    <t>ولكن السؤال الذي يتبادر إلى الذهن هو : إذا لم يكن الحاسوب متصلاً بالنت أو كان النت مقطوعاً فما هو الحل  ؟ الحل بسيط هو أن تذهب إلى السوق</t>
  </si>
  <si>
    <t>وتسأل عن أسعار العملات وكذلك سعر الذهب والفضة</t>
  </si>
  <si>
    <t>ابحث في العمود Q عن اسم الدولة ثم ضع قيمة ما يقابلها من العملة المحلية بجوارها في العمود S</t>
  </si>
  <si>
    <t>ولسهولة البحث انظر إلى ترتيب أرقام العملات الخمس والذي يبدأ من الخلية Z99  ومن خلال الترتيب تصل للعملة بسهولة</t>
  </si>
  <si>
    <t>في أسعار الذهب والفضة فيمكن تحويلها إلى الأونصة كالآتي</t>
  </si>
  <si>
    <t>ضع عيار الذهب في الخلية I259   وضع ثمن الجرام في الخلية I260 قم بنسخ ثمن الأونصة من الخلية  I291  وضعه أمام كلمة Gold</t>
  </si>
  <si>
    <t>أي تضع السعر في العمود S</t>
  </si>
  <si>
    <t>ونفس الأمر بالنسبة للفضة  أي تضع عيارها  في الخلية I262  ,وثمن الجرام في الخلية I263  ثم انسخ ثمن أونصة الفضة الذي في الخلية I204</t>
  </si>
  <si>
    <t>ثم انقل السعر إلى الخلية المجاورة لكلمة Silver  أي ضع السعر في العمود S</t>
  </si>
  <si>
    <t>الآن بعد أن كتبنا العملات ورموزها وسعر الجنيه مقابل العملات الأخرى نقوم الآن بإدخال الأموال للبرنامج ليقوم بحساب زكاتها</t>
  </si>
  <si>
    <t>والموضع الذي يتقاطع فيه العمود مع الصف يسمى خلية , الخلية  b98  تعني تقاطع العمود الثاني مع الصف رقم 98</t>
  </si>
  <si>
    <t>افرض عندك الأموال الآتية :</t>
  </si>
  <si>
    <t>3-  800 جرام فضة صافية أي عيار  1000</t>
  </si>
  <si>
    <t>4-  1200 جرام فضة عيار 800</t>
  </si>
  <si>
    <t>5- 4000 دينار أردني</t>
  </si>
  <si>
    <t>6- 8000 دولارأمريكي</t>
  </si>
  <si>
    <t>7-  12000 درهم إماراتي</t>
  </si>
  <si>
    <t>9- 20000  جنيه مصري (العملة المحلية)</t>
  </si>
  <si>
    <t>نفرض أن هذه الأموال حال عليها حول هجري كامل يوم  1 من رجب سنة  1435 هجرية</t>
  </si>
  <si>
    <t>وهذا التاريخ الهجري يقابل بالتقويم الميلادي يوم  1 من مايو سنة 2014 ميلادية</t>
  </si>
  <si>
    <t>أما الذهب والفضة فتحسب في موقع تحويل العملات بوحدة الأونصة وليست بالجرام كما في معظم بلدان العالم , على هذا إذا كانت بلدك تستخدم الجرام</t>
  </si>
  <si>
    <t>نحسب زكاة هذه الأموال كالآتي:</t>
  </si>
  <si>
    <t>ضع  1200 في الخلية D100  وأمامها في الخلية E100  ضع عيارها وهو 800</t>
  </si>
  <si>
    <t>ضع 800 في الخلية D99  وأمامها في الخلية E99 ضع عيارها وهو 1000</t>
  </si>
  <si>
    <t>ضع الدنانير الأردنية في الخلية  H99 أمام مجموع الدينار</t>
  </si>
  <si>
    <t>وهكذا أكمل كتابة النقود الباقية</t>
  </si>
  <si>
    <t>الآن ندخل على موقع صرف العملات كما سبق ثم نختار التاريخ وهو :  01-05-2014 , ثم نختار العملة المحلية ونحولها تم نظلل الصفحة</t>
  </si>
  <si>
    <t>وننسخها ونلصقها في الخلية P96 ونعمل لها حفظ .</t>
  </si>
  <si>
    <t>انظر إلى نتيجة الفتوى الأولى في الخلية E106 تجد العبارة توجد زكاة , انظر إلى نتيجة الفتوى الثانية في الخلية E107 تجد العبارة توجد زكاة</t>
  </si>
  <si>
    <t>أما الفتوى الثانية فقد أخذ به البعض الآخر من العلماء وهي أن الذهب هو معيار نصاب النقد فإذا بلغ النقد نصاب الذهب فقد وجب فيه الزكاة</t>
  </si>
  <si>
    <t>في الفتوى الأولى أخذ بعض العلماء بأن الفضة هي معيار نصاب النقد فإذا بلغ النقد نصاب الفضة  وجب فيه الزكاة</t>
  </si>
  <si>
    <t>للعلم نصاب الفضة 595 جرام من الفضة الصافية , أما الذهب فنصابه 85 جرام من الذهب الخالص</t>
  </si>
  <si>
    <t>لمعرفة مقدار الزكاة انظر إلى الخلية I 111 تجد عبارة الدفعة الأولى والتي تتكون من عدة مستطيلات تقع بين خطين أسودين</t>
  </si>
  <si>
    <t>قم بنسخ أسعار العملات في الدفعة الأولى والتي تبدأ من الخلية B110 إلى الخلية I110 ثم ألصقها في الخلية  B113 مع ملاحظة لصق القيم فقط</t>
  </si>
  <si>
    <t>عندئذ تجد أن الأسعار قد نسخت بدءاً من الخلية B113  إلى الخلية I 113</t>
  </si>
  <si>
    <t>1-  400 جرام ذهب  صافي أي عيار 24</t>
  </si>
  <si>
    <t>2-  600 جرام ذهب عيار 18</t>
  </si>
  <si>
    <t>ضع 400 في الخلية A99  , وأمامها  في الخلية B99  ضع عيارها وهو 24</t>
  </si>
  <si>
    <t>ضع 600 في الخانة A100 , وأمامها في الخلية B100ضع عيارها وهو 18</t>
  </si>
  <si>
    <t>زكاة الذهب توجد في الخلية B112 مقدارها 21.25 جرام ذهب صافي عيار 24</t>
  </si>
  <si>
    <t>زكاة الفضة توجد في الخلية C112  مقدارها 44 جرام فضة صافية عيار 1000</t>
  </si>
  <si>
    <t>زكاة الدينارتوجد في الخلية D112 مقدارها100 دينار</t>
  </si>
  <si>
    <t>زكاة الدولارتوجد في الخلية E112 مقدارها  200 دولار</t>
  </si>
  <si>
    <t>زكاة الدرهم توجد في الخلية F112  مقدارها 300 درهم</t>
  </si>
  <si>
    <t>زكاة الريال توجد في الخلية G112 مقدارها 400 ريال</t>
  </si>
  <si>
    <t>زكاة الجنيه (العملة المحلية) توجد في الخلية H112 مقدارها  500 جنيه</t>
  </si>
  <si>
    <t>مجموع ما سبق هو زكاة المال</t>
  </si>
  <si>
    <t>ولكن هل يجوز دفع جميع أو جزء من الزكوات السابقة بعملة واحدة أو بعملات مختلفة ؟</t>
  </si>
  <si>
    <t>نعم يجوز بشرط أن تساويها في القيمة</t>
  </si>
  <si>
    <t xml:space="preserve">زكاة جميع المال بالذهب هو 36.47 جرام ذهب صافي عيار 24   انظر الخلية  B111  </t>
  </si>
  <si>
    <t>أو    2453.52  جرام فضة صافية عيار 1000  انظر الخلية    C111</t>
  </si>
  <si>
    <t>أو    1065.86  دينار   انظر الخلية  D111</t>
  </si>
  <si>
    <t>أو   1504.4  دولار  انظر الخلية  E111</t>
  </si>
  <si>
    <t>أو   5525.81  درهم  انظر الخلية  F111</t>
  </si>
  <si>
    <t>أو    5641.97  ريال   انظر الخلية  G111</t>
  </si>
  <si>
    <t>أو    10531.5  جنيه  انظر الخلية  H111  ونظراً لأنها العملة المحلية انظر الخلية  I  110</t>
  </si>
  <si>
    <t>زكاة كل عملة على حدة لا يتغير بتذبذب أسعار العملات أما إذا دفعنا  الزكاة بعملات مغايرة عندئذ قد يتذبذب المقدار صعوداً أو نزولاً</t>
  </si>
  <si>
    <t>8- 16000 ريال سعودي</t>
  </si>
  <si>
    <t>افرض أن صاحب المال دفع يوم 1/5/2014  مقداراً من زكاة المال مقداره 100 دولار , في هذه الحالة ضع رفم 100 في الخلية E114</t>
  </si>
  <si>
    <t>لا حظ هنا أن الباقي من الزكاة قد نقص إلى ما يعادل 9831.46  جنيه , انظر الخلية  H111  أو  I116</t>
  </si>
  <si>
    <t>افرض أن مقدار الزكاة الذي دفعناه يوم حلول الزكاة هو  100 دولار فقط ولم ندفع باقي الزكاة في نفس اليوم لسبب أو لآخر</t>
  </si>
  <si>
    <t>ثم جاءت فرصة لدفع الزكاة يوم 15/5/2014  فهل يتغير مقدار الزكاة ؟</t>
  </si>
  <si>
    <t>مقدار الزكاة  لا يتغير إذا دفعنا زكاة كل نقد على حدة  , ولكن إذا دفعنا زكاة النقد بنقود آخرى فإن المقدار قد يتغير صعوداً أو هبوطاً</t>
  </si>
  <si>
    <t>لا حظ أنه في يوم 1/5/2014 بعد أن  دفعنا 100 دولار كان بإمكاننا أن ندفع الباقي بالعملة المحلية التي مقدارها 9831.46 جنيه</t>
  </si>
  <si>
    <t>أما في يوم 15/5/2014إذا أردنا أن ندفع الزكاة بالعملة المحلية  وهي الجنيه فإن مقدار الزكاة يتغير إذا أردنا أن ندفعه كله بالجنيه</t>
  </si>
  <si>
    <t>ادخل على موقع حساب العملات كما سبق واحسب أسعار العملات بالجنيه (لأنه عملة محلية) ليوم 15/5/2014 والصقه كما سبق</t>
  </si>
  <si>
    <t xml:space="preserve">ثم قم بنسخ الخلية B119  إلى الخلية إلى الخلية ه119 والصقها في الخلية  B122 </t>
  </si>
  <si>
    <t xml:space="preserve">ماذا تلاحظ ؟ تلاحظ أنك لو أردت أن تدفع زكاة المال كله بالجنيه يوم 15/5/2014 فإن المبلغ اللازم بالجنيه هو 10052.2 مع أنه كان يوم </t>
  </si>
  <si>
    <t>01/05/2014       9831.46  جنيه  أي زادت قيمة الجنيهات بمقدار حوالي 221 جنيه  وهذا يدل على هبوط سعر الجنيه بالنسبة لمتوسط الأموال</t>
  </si>
  <si>
    <t>التي يملكها المزكي .  وبنفس الكيفية يمكن دفع الزكاة على دفعات مع ملاحظة أنه لا بد من دخول موقع تغيير العملات في كل  دفعة</t>
  </si>
  <si>
    <t>لل</t>
  </si>
  <si>
    <t>شرح الجزء الثاني</t>
  </si>
  <si>
    <t>الخلايا التي سوف أذكرها هي خلايا الجزء الثاني ما لم أذكر غير ذلك</t>
  </si>
  <si>
    <t>أولاً زكاة الإبل: ضع عدد الإبل في الخلية  B131  , ستجد مقدار الزكاة في الخلية  B132</t>
  </si>
  <si>
    <t>مثال : إذا كان عدد الإبل  5544 فما مقدار زكاتها ؟</t>
  </si>
  <si>
    <t>ستجد الحل  في الخليةB132 وهو  2 حقة  مضاف لها  136 بنت لبون</t>
  </si>
  <si>
    <t>لاحظ أن عدد الحقاق قليل بالنسبة لعدد بنات اللبون , هل يمكن تعديل النسبة ؟  الإجابة    نعم</t>
  </si>
  <si>
    <t xml:space="preserve"> ضع عدد الحقاق وهو 2 في الخلية C133  وضع عدد بنات اللبون وهو 136 في الخلية   C134</t>
  </si>
  <si>
    <t>افرض أن المزكي لديه  60 من الحقاق , فما هو عدد الحقاق وبنات اللبون  بعد التعديل ؟</t>
  </si>
  <si>
    <t>ضع عدد الحقاق التي لدى المزكي (60)  في الخلية E131 , عندئذ يظهر  في الخلية  E132  عدد الحقاق بعد التعديل وهو 58</t>
  </si>
  <si>
    <t>ويظهر في الخلية E133  عدد بنات اللبون بعد التعديل وهو 66</t>
  </si>
  <si>
    <t>ولكن ما هو السبب في أن عدد الحقاق بعد التعديل هو 58 وليس60  ؟</t>
  </si>
  <si>
    <t>السبب لأنه إذا كان عدد الحقاق 60 لكان هناك كسور في عدد بنات اللبون , لذا يستخرج البرنامج أقرب رقم للعدد 60  بحيث لا يوجد كسور .</t>
  </si>
  <si>
    <t>افرض أن المزكي يريد أن يتحكم في عدد بنات اللبون , هب أن لدى المزكي 35 بنت لبون , فما هو عدد الحقاق ؟</t>
  </si>
  <si>
    <t>ضع في الخلية  E134 عدد بنات اللبون التي لدى المزكي(35) فيعطي البرنامج عدد بنات اللبون وهو 31  وعدد الحقاق وهو 86</t>
  </si>
  <si>
    <t>افرض أن البرنامج خيرك بين الحقاق وبين بنات اللبون , فكيف تعدل الحقاق وبنات اللبون ؟ من خلال المثال تجد الإجابة</t>
  </si>
  <si>
    <t>افرض أن عدد الإبل التي لدى المزكي  5000  فما مقدار زكاتها ؟</t>
  </si>
  <si>
    <t>إجابة البرنامج :    100  حقة   أو    125   بنت لبون</t>
  </si>
  <si>
    <t>افرض أن المزكي اختار 100  حقة , فيمكنه التعديل وذلك بأن يضع عدد الحقاق في البرنامج وهي 100 في الخلية C133</t>
  </si>
  <si>
    <t>أما عدد اللبون وهو صفر في هذه الحالة فيوضع في الخلية C134 ,  ثم تعدل بعد ذلك كما سبق ذكره</t>
  </si>
  <si>
    <t>ولكن إذا اختار المزكي 125  بنت لبون فيوضع العدد  125 في الخلية   C134  أما الخلية  C133 فيضع فيها الرقم صفر ثم يعدل كما سبق .</t>
  </si>
  <si>
    <t>وطريقة حساب زكاة البقر تشبه حساب زكاة الإبل  .  وزكاة الغنم واضحة وكذلك زكاة الزروع والركاز  .</t>
  </si>
  <si>
    <t>أما زكاة العسل , فجمهور الفقهاء لا يوجبون فيها الزكاة , أما الحنابلة فأوجبوا فيها الزكاة  ولمن أراد أن يخرجها فالبرنامج يحسبها</t>
  </si>
  <si>
    <t>أريد أن أنوه إلى أنه في هذه الورقة (ورقة الشرح) الخلية  رقم  A1 ,وهي الخلية الأولى الملونة باللون الأصفر لها أهمية</t>
  </si>
  <si>
    <t>نتيجة لضيق الخلية .</t>
  </si>
  <si>
    <t>مقدار النصاب</t>
  </si>
  <si>
    <t>المدفوع للزكاة</t>
  </si>
  <si>
    <t>الباقي بالعملة المحلية</t>
  </si>
  <si>
    <t>فئة واحدة للزكاة</t>
  </si>
  <si>
    <t>مجموع الفئات للزكاة</t>
  </si>
  <si>
    <t>الباقي  بعد الدفع</t>
  </si>
  <si>
    <t>في هذا البرنامج أخذت بقول الجمهور في أن الذهب والفضة  والنقود يكمل بعضها بعضاً لبلوغ النصاب</t>
  </si>
  <si>
    <t>وهي نسخ أي خلية( سواء كانت في الجزء الأول أو الجزء الثاني) داخلها فتظهر مكونات الخلية واضحة بعد أن كان جزء منها مختفياً</t>
  </si>
  <si>
    <t>JOD</t>
  </si>
  <si>
    <t>USD</t>
  </si>
  <si>
    <t>EGP</t>
  </si>
  <si>
    <t>SAR</t>
  </si>
  <si>
    <t>ILS</t>
  </si>
  <si>
    <t>FAQ</t>
  </si>
  <si>
    <t>Site Map</t>
  </si>
  <si>
    <t>English▼</t>
  </si>
  <si>
    <t>Home</t>
  </si>
  <si>
    <t>Tools</t>
  </si>
  <si>
    <t>Transfer Money</t>
  </si>
  <si>
    <t>Currency Data Feed</t>
  </si>
  <si>
    <t>Use our Content</t>
  </si>
  <si>
    <t>Apps</t>
  </si>
  <si>
    <t>Learn</t>
  </si>
  <si>
    <t>Blog</t>
  </si>
  <si>
    <t>Current and Historical Rate Tables</t>
  </si>
  <si>
    <t>▼</t>
  </si>
  <si>
    <t>Date:</t>
  </si>
  <si>
    <t>US Dollar</t>
  </si>
  <si>
    <t>EUR</t>
  </si>
  <si>
    <t>Euro</t>
  </si>
  <si>
    <t>GBP</t>
  </si>
  <si>
    <t>British Pound</t>
  </si>
  <si>
    <t>INR</t>
  </si>
  <si>
    <t>Indian Rupee</t>
  </si>
  <si>
    <t>AUD</t>
  </si>
  <si>
    <t>Australian Dollar</t>
  </si>
  <si>
    <t>CAD</t>
  </si>
  <si>
    <t>Canadian Dollar</t>
  </si>
  <si>
    <t>SGD</t>
  </si>
  <si>
    <t>Singapore Dollar</t>
  </si>
  <si>
    <t>CHF</t>
  </si>
  <si>
    <t>Swiss Franc</t>
  </si>
  <si>
    <t>MYR</t>
  </si>
  <si>
    <t>Malaysian Ringgit</t>
  </si>
  <si>
    <t>JPY</t>
  </si>
  <si>
    <t>Japanese Yen</t>
  </si>
  <si>
    <t>CNY</t>
  </si>
  <si>
    <t>Chinese Yuan Renminbi</t>
  </si>
  <si>
    <t>NZD</t>
  </si>
  <si>
    <t>New Zealand Dollar</t>
  </si>
  <si>
    <t>THB</t>
  </si>
  <si>
    <t>Thai Baht</t>
  </si>
  <si>
    <t>HUF</t>
  </si>
  <si>
    <t>Hungarian Forint</t>
  </si>
  <si>
    <t>AED</t>
  </si>
  <si>
    <t>Emirati Dirham</t>
  </si>
  <si>
    <t>HKD</t>
  </si>
  <si>
    <t>Hong Kong Dollar</t>
  </si>
  <si>
    <t>MXN</t>
  </si>
  <si>
    <t>Mexican Peso</t>
  </si>
  <si>
    <t>ZAR</t>
  </si>
  <si>
    <t>South African Rand</t>
  </si>
  <si>
    <t>PHP</t>
  </si>
  <si>
    <t>Philippine Peso</t>
  </si>
  <si>
    <t>SEK</t>
  </si>
  <si>
    <t>Swedish Krona</t>
  </si>
  <si>
    <t>IDR</t>
  </si>
  <si>
    <t>Indonesian Rupiah</t>
  </si>
  <si>
    <t>Saudi Arabian Riyal</t>
  </si>
  <si>
    <t>BRL</t>
  </si>
  <si>
    <t>Brazilian Real</t>
  </si>
  <si>
    <t>TRY</t>
  </si>
  <si>
    <t>Turkish Lira</t>
  </si>
  <si>
    <t>KES</t>
  </si>
  <si>
    <t>Kenyan Shilling</t>
  </si>
  <si>
    <t>KRW</t>
  </si>
  <si>
    <t>South Korean Won</t>
  </si>
  <si>
    <t>Egyptian Pound</t>
  </si>
  <si>
    <t>IQD</t>
  </si>
  <si>
    <t>Iraqi Dinar</t>
  </si>
  <si>
    <t>NOK</t>
  </si>
  <si>
    <t>Norwegian Krone</t>
  </si>
  <si>
    <t>KWD</t>
  </si>
  <si>
    <t>Kuwaiti Dinar</t>
  </si>
  <si>
    <t>RUB</t>
  </si>
  <si>
    <t>Russian Ruble</t>
  </si>
  <si>
    <t>DKK</t>
  </si>
  <si>
    <t>Danish Krone</t>
  </si>
  <si>
    <t>PKR</t>
  </si>
  <si>
    <t>Pakistani Rupee</t>
  </si>
  <si>
    <t>Israeli Shekel</t>
  </si>
  <si>
    <t>PLN</t>
  </si>
  <si>
    <t>Polish Zloty</t>
  </si>
  <si>
    <t>QAR</t>
  </si>
  <si>
    <t>Qatari Riyal</t>
  </si>
  <si>
    <t>Gold Ounce</t>
  </si>
  <si>
    <t>OMR</t>
  </si>
  <si>
    <t>Omani Rial</t>
  </si>
  <si>
    <t>COP</t>
  </si>
  <si>
    <t>Colombian Peso</t>
  </si>
  <si>
    <t>CLP</t>
  </si>
  <si>
    <t>Chilean Peso</t>
  </si>
  <si>
    <t>TWD</t>
  </si>
  <si>
    <t>Taiwan New Dollar</t>
  </si>
  <si>
    <t>ARS</t>
  </si>
  <si>
    <t>Argentine Peso</t>
  </si>
  <si>
    <t>CZK</t>
  </si>
  <si>
    <t>Czech Koruna</t>
  </si>
  <si>
    <t>VND</t>
  </si>
  <si>
    <t>Vietnamese Dong</t>
  </si>
  <si>
    <t>MAD</t>
  </si>
  <si>
    <t>Moroccan Dirham</t>
  </si>
  <si>
    <t>Jordanian Dinar</t>
  </si>
  <si>
    <t>BHD</t>
  </si>
  <si>
    <t>Bahraini Dinar</t>
  </si>
  <si>
    <t>XOF</t>
  </si>
  <si>
    <t>CFA Franc</t>
  </si>
  <si>
    <t>LKR</t>
  </si>
  <si>
    <t>Sri Lankan Rupee</t>
  </si>
  <si>
    <t>UAH</t>
  </si>
  <si>
    <t>Ukrainian Hryvnia</t>
  </si>
  <si>
    <t>NGN</t>
  </si>
  <si>
    <t>Nigerian Naira</t>
  </si>
  <si>
    <t>TND</t>
  </si>
  <si>
    <t>Tunisian Dinar</t>
  </si>
  <si>
    <t>UGX</t>
  </si>
  <si>
    <t>Ugandan Shilling</t>
  </si>
  <si>
    <t>RON</t>
  </si>
  <si>
    <t>Romanian New Leu</t>
  </si>
  <si>
    <t>BDT</t>
  </si>
  <si>
    <t>Bangladeshi Taka</t>
  </si>
  <si>
    <t>PEN</t>
  </si>
  <si>
    <t>GEL</t>
  </si>
  <si>
    <t>Georgian Lari</t>
  </si>
  <si>
    <t>XAF</t>
  </si>
  <si>
    <t>Central African CFA Franc BEAC</t>
  </si>
  <si>
    <t>FJD</t>
  </si>
  <si>
    <t>Fijian Dollar</t>
  </si>
  <si>
    <t>VEF</t>
  </si>
  <si>
    <t>Venezuelan Bolivar</t>
  </si>
  <si>
    <t>BYR</t>
  </si>
  <si>
    <t>Belarusian Ruble</t>
  </si>
  <si>
    <t>HRK</t>
  </si>
  <si>
    <t>Croatian Kuna</t>
  </si>
  <si>
    <t>UZS</t>
  </si>
  <si>
    <t>Uzbekistani Som</t>
  </si>
  <si>
    <t>BGN</t>
  </si>
  <si>
    <t>Bulgarian Lev</t>
  </si>
  <si>
    <t>DZD</t>
  </si>
  <si>
    <t>Algerian Dinar</t>
  </si>
  <si>
    <t>IRR</t>
  </si>
  <si>
    <t>Iranian Rial</t>
  </si>
  <si>
    <t>DOP</t>
  </si>
  <si>
    <t>Dominican Peso</t>
  </si>
  <si>
    <t>ISK</t>
  </si>
  <si>
    <t>Icelandic Krona</t>
  </si>
  <si>
    <t>Silver Ounce</t>
  </si>
  <si>
    <t>CRC</t>
  </si>
  <si>
    <t>Costa Rican Colon</t>
  </si>
  <si>
    <t>SYP</t>
  </si>
  <si>
    <t>Syrian Pound</t>
  </si>
  <si>
    <t>LYD</t>
  </si>
  <si>
    <t>Libyan Dinar</t>
  </si>
  <si>
    <t>JMD</t>
  </si>
  <si>
    <t>Jamaican Dollar</t>
  </si>
  <si>
    <t>MUR</t>
  </si>
  <si>
    <t>Mauritian Rupee</t>
  </si>
  <si>
    <t>GHS</t>
  </si>
  <si>
    <t>Ghanaian Cedi</t>
  </si>
  <si>
    <t>AOA</t>
  </si>
  <si>
    <t>Angolan Kwanza</t>
  </si>
  <si>
    <t>UYU</t>
  </si>
  <si>
    <t>Uruguayan Peso</t>
  </si>
  <si>
    <t>AFN</t>
  </si>
  <si>
    <t>Afghan Afghani</t>
  </si>
  <si>
    <t>LBP</t>
  </si>
  <si>
    <t>Lebanese Pound</t>
  </si>
  <si>
    <t>XPF</t>
  </si>
  <si>
    <t>CFP Franc</t>
  </si>
  <si>
    <t>TTD</t>
  </si>
  <si>
    <t>Trinidadian Dollar</t>
  </si>
  <si>
    <t>TZS</t>
  </si>
  <si>
    <t>Tanzanian Shilling</t>
  </si>
  <si>
    <t>ALL</t>
  </si>
  <si>
    <t>Albanian Lek</t>
  </si>
  <si>
    <t>XCD</t>
  </si>
  <si>
    <t>East Caribbean Dollar</t>
  </si>
  <si>
    <t>GTQ</t>
  </si>
  <si>
    <t>Guatemalan Quetzal</t>
  </si>
  <si>
    <t>NPR</t>
  </si>
  <si>
    <t>Nepalese Rupee</t>
  </si>
  <si>
    <t>BOB</t>
  </si>
  <si>
    <t>ZWD</t>
  </si>
  <si>
    <t>Zimbabwean Dollar</t>
  </si>
  <si>
    <t>BBD</t>
  </si>
  <si>
    <t>Barbadian or Bajan Dollar</t>
  </si>
  <si>
    <t>CUC</t>
  </si>
  <si>
    <t>Cuban Convertible Peso</t>
  </si>
  <si>
    <t>LAK</t>
  </si>
  <si>
    <t>Lao or Laotian Kip</t>
  </si>
  <si>
    <t>BND</t>
  </si>
  <si>
    <t>Bruneian Dollar</t>
  </si>
  <si>
    <t>BWP</t>
  </si>
  <si>
    <t>Botswana Pula</t>
  </si>
  <si>
    <t>HNL</t>
  </si>
  <si>
    <t>Honduran Lempira</t>
  </si>
  <si>
    <t>PYG</t>
  </si>
  <si>
    <t>Paraguayan Guarani</t>
  </si>
  <si>
    <t>ETB</t>
  </si>
  <si>
    <t>Ethiopian Birr</t>
  </si>
  <si>
    <t>NAD</t>
  </si>
  <si>
    <t>Namibian Dollar</t>
  </si>
  <si>
    <t>PGK</t>
  </si>
  <si>
    <t>Papua New Guinean Kina</t>
  </si>
  <si>
    <t>SDG</t>
  </si>
  <si>
    <t>Sudanese Pound</t>
  </si>
  <si>
    <t>MOP</t>
  </si>
  <si>
    <t>Macau Pataca</t>
  </si>
  <si>
    <t>NIO</t>
  </si>
  <si>
    <t>Nicaraguan Cordoba</t>
  </si>
  <si>
    <t>BMD</t>
  </si>
  <si>
    <t>Bermudian Dollar</t>
  </si>
  <si>
    <t>KZT</t>
  </si>
  <si>
    <t>Kazakhstani Tenge</t>
  </si>
  <si>
    <t>PAB</t>
  </si>
  <si>
    <t>Panamanian Balboa</t>
  </si>
  <si>
    <t>BAM</t>
  </si>
  <si>
    <t>Bosnian Convertible Marka</t>
  </si>
  <si>
    <t>GYD</t>
  </si>
  <si>
    <t>Guyanese Dollar</t>
  </si>
  <si>
    <t>YER</t>
  </si>
  <si>
    <t>Yemeni Rial</t>
  </si>
  <si>
    <t>MGA</t>
  </si>
  <si>
    <t>Malagasy Ariary</t>
  </si>
  <si>
    <t>KYD</t>
  </si>
  <si>
    <t>Caymanian Dollar</t>
  </si>
  <si>
    <t>MZN</t>
  </si>
  <si>
    <t>Mozambican Metical</t>
  </si>
  <si>
    <t>RSD</t>
  </si>
  <si>
    <t>Serbian Dinar</t>
  </si>
  <si>
    <t>SCR</t>
  </si>
  <si>
    <t>Seychellois Rupee</t>
  </si>
  <si>
    <t>AMD</t>
  </si>
  <si>
    <t>Armenian Dram</t>
  </si>
  <si>
    <t>SBD</t>
  </si>
  <si>
    <t>Solomon Islander Dollar</t>
  </si>
  <si>
    <t>AZN</t>
  </si>
  <si>
    <t>Azerbaijani New Manat</t>
  </si>
  <si>
    <t>SLL</t>
  </si>
  <si>
    <t>Sierra Leonean Leone</t>
  </si>
  <si>
    <t>TOP</t>
  </si>
  <si>
    <t>Tongan Pa'anga</t>
  </si>
  <si>
    <t>BZD</t>
  </si>
  <si>
    <t>Belizean Dollar</t>
  </si>
  <si>
    <t>MWK</t>
  </si>
  <si>
    <t>Malawian Kwacha</t>
  </si>
  <si>
    <t>GMD</t>
  </si>
  <si>
    <t>Gambian Dalasi</t>
  </si>
  <si>
    <t>BIF</t>
  </si>
  <si>
    <t>Burundian Franc</t>
  </si>
  <si>
    <t>SOS</t>
  </si>
  <si>
    <t>Somali Shilling</t>
  </si>
  <si>
    <t>HTG</t>
  </si>
  <si>
    <t>Haitian Gourde</t>
  </si>
  <si>
    <t>GNF</t>
  </si>
  <si>
    <t>Guinean Franc</t>
  </si>
  <si>
    <t>MVR</t>
  </si>
  <si>
    <t>Maldivian Rufiyaa</t>
  </si>
  <si>
    <t>MNT</t>
  </si>
  <si>
    <t>Mongolian Tughrik</t>
  </si>
  <si>
    <t>CDF</t>
  </si>
  <si>
    <t>Congolese Franc</t>
  </si>
  <si>
    <t>STD</t>
  </si>
  <si>
    <t>Sao Tomean Dobra</t>
  </si>
  <si>
    <t>TJS</t>
  </si>
  <si>
    <t>Tajikistani Somoni</t>
  </si>
  <si>
    <t>KPW</t>
  </si>
  <si>
    <t>North Korean Won</t>
  </si>
  <si>
    <t>MMK</t>
  </si>
  <si>
    <t>Burmese Kyat</t>
  </si>
  <si>
    <t>LSL</t>
  </si>
  <si>
    <t>Basotho Loti</t>
  </si>
  <si>
    <t>LRD</t>
  </si>
  <si>
    <t>Liberian Dollar</t>
  </si>
  <si>
    <t>KGS</t>
  </si>
  <si>
    <t>Kyrgyzstani Som</t>
  </si>
  <si>
    <t>GIP</t>
  </si>
  <si>
    <t>Gibraltar Pound</t>
  </si>
  <si>
    <t>XPT</t>
  </si>
  <si>
    <t>Platinum Ounce</t>
  </si>
  <si>
    <t>MDL</t>
  </si>
  <si>
    <t>Moldovan Leu</t>
  </si>
  <si>
    <t>CUP</t>
  </si>
  <si>
    <t>Cuban Peso</t>
  </si>
  <si>
    <t>KHR</t>
  </si>
  <si>
    <t>Cambodian Riel</t>
  </si>
  <si>
    <t>MKD</t>
  </si>
  <si>
    <t>Macedonian Denar</t>
  </si>
  <si>
    <t>VUV</t>
  </si>
  <si>
    <t>Ni-Vanuatu Vatu</t>
  </si>
  <si>
    <t>MRO</t>
  </si>
  <si>
    <t>Mauritanian Ouguiya</t>
  </si>
  <si>
    <t>ANG</t>
  </si>
  <si>
    <t>Dutch Guilder</t>
  </si>
  <si>
    <t>SZL</t>
  </si>
  <si>
    <t>Swazi Lilangeni</t>
  </si>
  <si>
    <t>CVE</t>
  </si>
  <si>
    <t>Cape Verdean Escudo</t>
  </si>
  <si>
    <t>SRD</t>
  </si>
  <si>
    <t>Surinamese Dollar</t>
  </si>
  <si>
    <t>XPD</t>
  </si>
  <si>
    <t>Palladium Ounce</t>
  </si>
  <si>
    <t>SVC</t>
  </si>
  <si>
    <t>Salvadoran Colon</t>
  </si>
  <si>
    <t>BSD</t>
  </si>
  <si>
    <t>Bahamian Dollar</t>
  </si>
  <si>
    <t>XDR</t>
  </si>
  <si>
    <t>IMF Special Drawing Rights</t>
  </si>
  <si>
    <t>RWF</t>
  </si>
  <si>
    <t>Rwandan Franc</t>
  </si>
  <si>
    <t>AWG</t>
  </si>
  <si>
    <t>Aruban or Dutch Guilder</t>
  </si>
  <si>
    <t>DJF</t>
  </si>
  <si>
    <t>Djiboutian Franc</t>
  </si>
  <si>
    <t>BTN</t>
  </si>
  <si>
    <t>Bhutanese Ngultrum</t>
  </si>
  <si>
    <t>KMF</t>
  </si>
  <si>
    <t>Comoran Franc</t>
  </si>
  <si>
    <t>WST</t>
  </si>
  <si>
    <t>Samoan Tala</t>
  </si>
  <si>
    <t>SPL</t>
  </si>
  <si>
    <t>Seborgan Luigino</t>
  </si>
  <si>
    <t>ERN</t>
  </si>
  <si>
    <t>Eritrean Nakfa</t>
  </si>
  <si>
    <t>FKP</t>
  </si>
  <si>
    <t>Falkland Island Pound</t>
  </si>
  <si>
    <t>SHP</t>
  </si>
  <si>
    <t>Saint Helenian Pound</t>
  </si>
  <si>
    <t>JEP</t>
  </si>
  <si>
    <t>Jersey Pound</t>
  </si>
  <si>
    <t>TMT</t>
  </si>
  <si>
    <t>Turkmenistani Manat</t>
  </si>
  <si>
    <t>TVD</t>
  </si>
  <si>
    <t>Tuvaluan Dollar</t>
  </si>
  <si>
    <t>IMP</t>
  </si>
  <si>
    <t>Isle of Man Pound</t>
  </si>
  <si>
    <t>GGP</t>
  </si>
  <si>
    <t>Guernsey Pound</t>
  </si>
  <si>
    <t>Top ▲</t>
  </si>
  <si>
    <t>Currency</t>
  </si>
  <si>
    <t>Rate</t>
  </si>
  <si>
    <t>EUR / USD</t>
  </si>
  <si>
    <t>USD / JPY</t>
  </si>
  <si>
    <t>GBP / USD</t>
  </si>
  <si>
    <t>USD / CHF</t>
  </si>
  <si>
    <t>USD / CAD</t>
  </si>
  <si>
    <t>EUR / JPY</t>
  </si>
  <si>
    <t>AUD / USD</t>
  </si>
  <si>
    <t>Currency Converter</t>
  </si>
  <si>
    <t>Currency Charts</t>
  </si>
  <si>
    <t>Currency Emails</t>
  </si>
  <si>
    <t>Historical Rates</t>
  </si>
  <si>
    <t>Expense Calculator</t>
  </si>
  <si>
    <t>XE Currency Transfers</t>
  </si>
  <si>
    <t>Account Login</t>
  </si>
  <si>
    <t>How it works</t>
  </si>
  <si>
    <t>How it's used</t>
  </si>
  <si>
    <t>Specifications</t>
  </si>
  <si>
    <t>iPhone</t>
  </si>
  <si>
    <t>Android</t>
  </si>
  <si>
    <t>BlackBerry</t>
  </si>
  <si>
    <t>Windows Phone</t>
  </si>
  <si>
    <t>More...</t>
  </si>
  <si>
    <t>Free Converter</t>
  </si>
  <si>
    <t>Customized Converter</t>
  </si>
  <si>
    <t>Link to XE</t>
  </si>
  <si>
    <t>XE Currency Blog</t>
  </si>
  <si>
    <t>Currency Encyclopedia</t>
  </si>
  <si>
    <t>Intro to Forex Trading</t>
  </si>
  <si>
    <t>Currency Glossary</t>
  </si>
  <si>
    <t>Forex News</t>
  </si>
  <si>
    <t>الدينار الشرعي(المثقال) يعادل</t>
  </si>
  <si>
    <t>الدرهم الشرعي يعادل</t>
  </si>
  <si>
    <t xml:space="preserve">دية الحر بالذهب الصافي 4.25 كيلو جرام وتعادل </t>
  </si>
  <si>
    <t>دية الحر بالفضة 35.7 كيلو جرام وتعادل</t>
  </si>
  <si>
    <t>نصاب قطع يد السارق بالذهب 1.0625 جرام ويعادل</t>
  </si>
  <si>
    <t>نصاب قطع يد السارق بالفضة 8.925 جرام ويعادل</t>
  </si>
  <si>
    <t>لا تنسوني من الدعاء لي ولوالدي</t>
  </si>
  <si>
    <t>أخوكم / أبو داود</t>
  </si>
  <si>
    <t>الدينار</t>
  </si>
  <si>
    <t>الدولار</t>
  </si>
  <si>
    <t>الريال</t>
  </si>
  <si>
    <t>انتهى الشرح</t>
  </si>
  <si>
    <t>▲</t>
  </si>
  <si>
    <t>Mid-market rates as of 2014-11-04 16:46 UTC</t>
  </si>
  <si>
    <t>;</t>
  </si>
  <si>
    <t>أكبر من الصفر</t>
  </si>
  <si>
    <t>ttttttt</t>
  </si>
  <si>
    <t>عيار 24</t>
  </si>
  <si>
    <t>عيار 1000</t>
  </si>
  <si>
    <t>تكرار الدفع</t>
  </si>
  <si>
    <t>الدفعة الثانية</t>
  </si>
  <si>
    <t>الدفعة الثالثة</t>
  </si>
  <si>
    <t>الدفعة الرابعة</t>
  </si>
  <si>
    <t>الدفعة الخامسة</t>
  </si>
  <si>
    <t>الدفعة السادسة</t>
  </si>
  <si>
    <t>الدفعة السابعة</t>
  </si>
  <si>
    <t>الدفعة الثامنة</t>
  </si>
  <si>
    <t>الدفعة التاسعة</t>
  </si>
  <si>
    <t>الدفعة العاشرة</t>
  </si>
  <si>
    <t>الدفعة الحادية عشرة</t>
  </si>
  <si>
    <t>الدفعة الثانية عشرة</t>
  </si>
  <si>
    <t>الدفعة الثالثة عشرة</t>
  </si>
  <si>
    <t>الدفعة الرابعة عشرة</t>
  </si>
  <si>
    <t>التأكد</t>
  </si>
  <si>
    <t>افرض أنك استمررت في دفع الزكاة على دفعات حتى وصلت إلى الدفعة  الرابعة عشرة ثم دفعت زكاتها , وهي آخر دفعة يحسبها البرنامج</t>
  </si>
  <si>
    <t>ولكن تبقى جزء من الزكاة لم يدفع , فما هو الحل ؟؟</t>
  </si>
  <si>
    <t>الحل هو أن نبدأ من جديد كالآتي :</t>
  </si>
  <si>
    <t>انسخ الخلايا من  B238    إلى  B245   ثم ضعها   في الخلية   C238</t>
  </si>
  <si>
    <t>وأود أن أنبه هنا على ما يأتي : في هذه الحالة خاصة إذا ظهر بجوار الفتوى الأولى أو الثانية عبارة (لا توجد زكاة ) فلا تعبأ بذلك</t>
  </si>
  <si>
    <t>وبذلك انتهى شرح الجزء الأول</t>
  </si>
  <si>
    <t>كما علمت إذا أردنا أن ندفع  الزكاة بالذهب , فلابد أن يكون المدفوع بالذهب الصافي عيار 24</t>
  </si>
  <si>
    <t>ولكن ما هو الحل إذا أردنا أن ندفع الزكاة بالذهب المخلوط ؟</t>
  </si>
  <si>
    <t>البرنامج يقوم بتحويل الذهب المخلوط إلى ذهب صافي  ,  ويتضح ذلك من خلال المثال الآتي :</t>
  </si>
  <si>
    <t>رجل دفع زكاة بالمقادير والأنواع الآتية :</t>
  </si>
  <si>
    <t>15 جرام ذهب عيار  21</t>
  </si>
  <si>
    <t>10 جرام ذهب  عيار 18</t>
  </si>
  <si>
    <t>5 جرام ذهب عيار 14</t>
  </si>
  <si>
    <t>ما هو وزن الذهب الصافي داخل الأنواع الثلاثة ؟</t>
  </si>
  <si>
    <t>اكتب 10 في الخلية  A250  , اكتب 21 في الخلية B250 وأكمل الباقي , تجد أن وزن الذهب الصافي موجود في الخلية C257</t>
  </si>
  <si>
    <t>ومقداره هو 23.54  جرام</t>
  </si>
  <si>
    <t>والفضة بنفس الكيفية تحسب , ولكن يوضع وزن الفضة بدءاً من الخلية  D250  والعيار بدءاً من الخلية E250</t>
  </si>
  <si>
    <t>الجنيه</t>
  </si>
  <si>
    <t>XE Currency Table: ILS - Israeli Shekel</t>
  </si>
  <si>
    <t>Units per ILS</t>
  </si>
  <si>
    <t>ILS per Unit</t>
  </si>
  <si>
    <t>للدفعة الرابعة عشرة والصقها مكان الأسعار المنسوخة للدفعة الأولى , ثم قم  بحذف المدفوعات في الدفعة الأولى , ماذا تلاحظ ؟</t>
  </si>
  <si>
    <t>بعد اللصق اعتبر أن هذه الأموال هي الأموال الجديدة , ثم قم بحذف الأموال القديمة وضع الأموال الجديدة مكانها  ثم قم بنسخ الأسعار المنسوخة</t>
  </si>
  <si>
    <t>تلاحظ لافتة بجوار الدفعة الأولى مكتوب فيها بالخط الأجمر كلمة  (مبارك)    وهذا دليل على اتباع الخطوات الصحيحة</t>
  </si>
  <si>
    <t>بعد ذلك إذا أردت أن تدفع باقي الزكاة فضع مكان الأسعار المنسوخة الأسعار لنفس يوم دفع الزكاة</t>
  </si>
  <si>
    <t>والغرض من نسخ الأسعار للدفعة الرابعة عشرة في الدفعة الأولى  حتى تظهر عبارة (مبارك)</t>
  </si>
  <si>
    <t>ثم قم بحذف المدفوعات  والأسعار المنسوخة من الدفعة الثانية والدفعات التالية لها لتبدأ دورة جديدة   وهكذا</t>
  </si>
  <si>
    <t>واستمر في دفع الزكاة , مع  الأخذ بالاعتبار ما ذكرته سابقاً وهو حذف الأسعار المنسوخة في الدفعة الأولى والتي نسخت من الدفعة الرابعة عشرة</t>
  </si>
  <si>
    <t>انتهى الجزء الأول</t>
  </si>
  <si>
    <t>المطلوب للدفع</t>
  </si>
  <si>
    <t>آخر سعر للعملة</t>
  </si>
  <si>
    <t>AD</t>
  </si>
  <si>
    <t>زكاة كل من الإبل والبقر والغنم والزروع والركاز وعسل النحل  .</t>
  </si>
  <si>
    <t>Paste link in email or IM</t>
  </si>
  <si>
    <t>Link Url</t>
  </si>
  <si>
    <t>&lt;div align="center"&gt;&lt;a href='/currencytrading/?WT.seg_1=XCT-180x150-XROS-XIN-XX-currencytables_V01-130301'&gt;&lt;img alt='Ad' src='http://s.xe.com/v2/themes/xe/images/180x150_CurrTrad_MoneyBags.gif' border='0'/&gt;&lt;/a&gt;&lt;/div&gt;</t>
  </si>
  <si>
    <t>&lt;div align="center"&gt;&lt;a href='/datafeed/?WT.seg_1=XDF-180x150-XROS-XIN-XX-currencytables_V01-130301'&gt;&lt;img alt='Ad' src='http://s.xe.com/v2/themes/xe/images/180x150_dfs_080328.gif' border='0'/&gt;&lt;/a&gt;&lt;/div&gt;</t>
  </si>
  <si>
    <t>&lt;div align="center"&gt;&lt;a href='/apps/?WT.seg_1=XMA-180x150-XROS-XIN-XX-currencytables_V01-130301'&gt;&lt;img alt='Ad' src='http://s.xe.com/v2/themes/xe/images/180x150_allphones_1b.png' border='0'/&gt;&lt;/a&gt;&lt;/div&gt;</t>
  </si>
  <si>
    <t>&lt;div align="center"&gt;&lt;a href='/currencytransfers/?WT.seg_1=XTR-300x250-XROS-ADL-XX-V01-130901'&gt;&lt;img alt='Ad' src='http://s.xe.com/v2/themes/xe/images/300x250_xetrade_piggy.png' border='0'/&gt;&lt;/a&gt;&lt;/div&gt;</t>
  </si>
  <si>
    <t>Live Currency Rates</t>
  </si>
  <si>
    <t>Central Bank Rates</t>
  </si>
  <si>
    <t>JPY 0.1%</t>
  </si>
  <si>
    <t>CHF 0%</t>
  </si>
  <si>
    <t>EUR 0.05%</t>
  </si>
  <si>
    <t>USD 0.25%</t>
  </si>
  <si>
    <t>CAD 1%</t>
  </si>
  <si>
    <t>AUD 2.5%</t>
  </si>
  <si>
    <t>NZD 3.5%</t>
  </si>
  <si>
    <t>GBP 0.5%</t>
  </si>
  <si>
    <t>Data Feed</t>
  </si>
  <si>
    <t>Top · 2014-11-26 03:48 UTC (GMT)</t>
  </si>
  <si>
    <t>© 1995-2014 · Site Map · Privacy · Terms of Use</t>
  </si>
  <si>
    <t>&lt;img src='/ga.php?utmac=&amp;amp;utmn=1542452041&amp;amp;utmr=http%3A%2F%2Fwww.xe.com%2Fcurrencytables%2F&amp;amp;utmp=%2Fcurrencytables%2F%3Ffrom%3DILS%26date%3D2014-11-25&amp;amp;guid=ON&amp;amp;' alt='' /&gt; &lt;img alt="dcsimg" id="dcsimg" width="1" height="1" src="//statse.webtrendslive.com/dcs6n9antvz5bdbviue45c7ra_4v9r/njs.gif?dcsuri=/nojavascript&amp;amp;WT.js=No&amp;amp;WT.tv=10.4.12&amp;amp;dcssip=www.xe.com"/&gt; &lt;img src="http://b.scorecardresearch.com/p?c1=2&amp;c2=13864745&amp;cv=2.0&amp;cj=1" /&gt;</t>
  </si>
  <si>
    <t>The World's Trusted Currency Authority</t>
  </si>
  <si>
    <t>Currency Data</t>
  </si>
  <si>
    <t>Home &gt; Currency Tables &gt; ILS - Israeli Shekel</t>
  </si>
  <si>
    <t>From:  </t>
  </si>
  <si>
    <t>Currency code ▲▼</t>
  </si>
  <si>
    <t>Currency name ▲▼</t>
  </si>
  <si>
    <t>LIVE CURRENCY RATES</t>
  </si>
  <si>
    <t>CENTRAL BANK RATES</t>
  </si>
  <si>
    <t>TOOLS</t>
  </si>
  <si>
    <t>TRANSFER MONEY</t>
  </si>
  <si>
    <t>CURRENCY DATA</t>
  </si>
  <si>
    <t>Currency Data API</t>
  </si>
  <si>
    <t>Overview</t>
  </si>
  <si>
    <t>Pricing</t>
  </si>
  <si>
    <t>APPS</t>
  </si>
  <si>
    <t>USE OUR CONTENT</t>
  </si>
  <si>
    <t>LEARN</t>
  </si>
  <si>
    <t>date:</t>
  </si>
  <si>
    <t>Build current and historic rate tables with your chosen base currency with XE Currency Tables. For commercial purposes, get an automated currency feed through the XE Currency Data API.</t>
  </si>
  <si>
    <t>GBP 0.50%</t>
  </si>
  <si>
    <t>Company Info▼</t>
  </si>
  <si>
    <t>ZMW</t>
  </si>
  <si>
    <t>Zambian Kwacha</t>
  </si>
  <si>
    <t>CHF -0.75%</t>
  </si>
  <si>
    <t>CAD 0.50%</t>
  </si>
  <si>
    <t>IBAN Calculator</t>
  </si>
  <si>
    <t>XE Trade</t>
  </si>
  <si>
    <t>Why choose XE</t>
  </si>
  <si>
    <t>Security</t>
  </si>
  <si>
    <t>Money Transfer Tips</t>
  </si>
  <si>
    <t>USD 0.50%</t>
  </si>
  <si>
    <t>© 1995-2016 · Site Map · Privacy · Terms of Use</t>
  </si>
  <si>
    <t>Peruvian Sol</t>
  </si>
  <si>
    <t>Bolivian Bolíviano</t>
  </si>
  <si>
    <t>JPY -0.10%</t>
  </si>
  <si>
    <t>EUR 0.00%</t>
  </si>
  <si>
    <t>AUD 1.75%</t>
  </si>
  <si>
    <t>NZD 2.25%</t>
  </si>
  <si>
    <t>Money Transfer Glossary</t>
  </si>
  <si>
    <t>Mid-market rates as of 2016-05-12 18:37 UTC</t>
  </si>
  <si>
    <t>Top · 2016-05-12 18:38 UTC (GMT)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</si>
</sst>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0.000000000000000"/>
  </numFmts>
  <fonts count="23" x14ac:knownFonts="1">
    <font>
      <sz val="11"/>
      <color theme="1"/>
      <name val="Arial"/>
      <family val="2"/>
      <scheme val="minor"/>
    </font>
    <font>
      <b/>
      <sz val="8"/>
      <color indexed="81"/>
      <name val="Tahoma"/>
      <family val="2"/>
    </font>
    <font>
      <u/>
      <sz val="9.8000000000000007"/>
      <color theme="10"/>
      <name val="Arial"/>
      <family val="2"/>
    </font>
    <font>
      <sz val="16"/>
      <color theme="1"/>
      <name val="Arial"/>
      <family val="2"/>
      <scheme val="minor"/>
    </font>
    <font>
      <b/>
      <u/>
      <sz val="12"/>
      <color rgb="FF002060"/>
      <name val="Arial"/>
      <family val="2"/>
    </font>
    <font>
      <sz val="11"/>
      <color indexed="8"/>
      <name val="Arial"/>
      <family val="2"/>
      <charset val="178"/>
    </font>
    <font>
      <sz val="12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1"/>
      <name val="Arial"/>
      <family val="2"/>
      <scheme val="minor"/>
    </font>
    <font>
      <b/>
      <sz val="9"/>
      <color indexed="81"/>
      <name val="Tahoma"/>
    </font>
    <font>
      <b/>
      <sz val="11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48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9"/>
      <color indexed="81"/>
      <name val="Tahoma"/>
      <family val="2"/>
    </font>
    <font>
      <sz val="22"/>
      <color theme="1"/>
      <name val="Arial"/>
      <family val="2"/>
      <scheme val="minor"/>
    </font>
    <font>
      <sz val="20"/>
      <color rgb="FFFF0000"/>
      <name val="Arial"/>
      <family val="2"/>
      <scheme val="minor"/>
    </font>
    <font>
      <sz val="11"/>
      <color rgb="FF00B050"/>
      <name val="Arial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84">
    <xf numFmtId="0" fontId="0" fillId="0" borderId="0" xfId="0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5" xfId="0" applyFill="1" applyBorder="1" applyProtection="1"/>
    <xf numFmtId="0" fontId="0" fillId="0" borderId="14" xfId="0" applyFill="1" applyBorder="1" applyProtection="1"/>
    <xf numFmtId="0" fontId="0" fillId="0" borderId="9" xfId="0" applyFill="1" applyBorder="1" applyProtection="1"/>
    <xf numFmtId="0" fontId="0" fillId="0" borderId="0" xfId="0" applyFill="1" applyBorder="1" applyProtection="1"/>
    <xf numFmtId="0" fontId="0" fillId="0" borderId="6" xfId="0" applyFill="1" applyBorder="1" applyProtection="1"/>
    <xf numFmtId="0" fontId="0" fillId="0" borderId="11" xfId="0" applyFill="1" applyBorder="1" applyProtection="1"/>
    <xf numFmtId="0" fontId="0" fillId="0" borderId="1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0" xfId="0" applyFill="1" applyBorder="1" applyProtection="1"/>
    <xf numFmtId="0" fontId="0" fillId="9" borderId="1" xfId="0" applyFill="1" applyBorder="1" applyProtection="1"/>
    <xf numFmtId="0" fontId="0" fillId="4" borderId="1" xfId="0" applyFill="1" applyBorder="1" applyProtection="1"/>
    <xf numFmtId="0" fontId="0" fillId="15" borderId="0" xfId="0" applyFill="1" applyBorder="1" applyProtection="1"/>
    <xf numFmtId="0" fontId="0" fillId="15" borderId="1" xfId="0" applyFill="1" applyBorder="1" applyProtection="1"/>
    <xf numFmtId="0" fontId="0" fillId="15" borderId="5" xfId="0" applyFill="1" applyBorder="1" applyProtection="1"/>
    <xf numFmtId="0" fontId="0" fillId="15" borderId="3" xfId="0" applyFill="1" applyBorder="1" applyProtection="1"/>
    <xf numFmtId="0" fontId="0" fillId="18" borderId="1" xfId="0" applyFill="1" applyBorder="1" applyProtection="1"/>
    <xf numFmtId="0" fontId="0" fillId="21" borderId="1" xfId="0" applyFill="1" applyBorder="1" applyProtection="1"/>
    <xf numFmtId="0" fontId="0" fillId="15" borderId="0" xfId="0" applyFill="1" applyBorder="1" applyAlignment="1" applyProtection="1">
      <alignment horizontal="center"/>
    </xf>
    <xf numFmtId="0" fontId="0" fillId="15" borderId="0" xfId="0" applyFill="1" applyBorder="1" applyAlignment="1" applyProtection="1">
      <alignment horizontal="right"/>
    </xf>
    <xf numFmtId="0" fontId="0" fillId="15" borderId="1" xfId="0" applyFill="1" applyBorder="1" applyAlignment="1" applyProtection="1">
      <alignment horizontal="right"/>
    </xf>
    <xf numFmtId="0" fontId="0" fillId="15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3" xfId="0" applyFill="1" applyBorder="1" applyProtection="1"/>
    <xf numFmtId="0" fontId="0" fillId="11" borderId="1" xfId="0" applyFill="1" applyBorder="1" applyProtection="1"/>
    <xf numFmtId="0" fontId="0" fillId="15" borderId="7" xfId="0" applyFill="1" applyBorder="1" applyProtection="1"/>
    <xf numFmtId="0" fontId="0" fillId="17" borderId="1" xfId="0" applyFill="1" applyBorder="1" applyProtection="1"/>
    <xf numFmtId="0" fontId="5" fillId="15" borderId="0" xfId="2" applyFill="1" applyBorder="1" applyProtection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12" borderId="1" xfId="0" applyFill="1" applyBorder="1" applyProtection="1"/>
    <xf numFmtId="0" fontId="10" fillId="2" borderId="5" xfId="0" applyFont="1" applyFill="1" applyBorder="1" applyProtection="1">
      <protection locked="0"/>
    </xf>
    <xf numFmtId="0" fontId="2" fillId="6" borderId="5" xfId="1" applyFill="1" applyBorder="1" applyAlignment="1" applyProtection="1"/>
    <xf numFmtId="0" fontId="0" fillId="0" borderId="8" xfId="0" applyFont="1" applyBorder="1" applyAlignment="1" applyProtection="1">
      <alignment vertical="center" readingOrder="2"/>
    </xf>
    <xf numFmtId="0" fontId="0" fillId="3" borderId="3" xfId="0" applyFont="1" applyFill="1" applyBorder="1" applyAlignment="1" applyProtection="1">
      <alignment vertical="center" readingOrder="2"/>
    </xf>
    <xf numFmtId="0" fontId="0" fillId="0" borderId="13" xfId="0" applyFont="1" applyBorder="1" applyAlignment="1" applyProtection="1">
      <alignment vertical="center" readingOrder="2"/>
    </xf>
    <xf numFmtId="0" fontId="0" fillId="0" borderId="0" xfId="0" applyProtection="1"/>
    <xf numFmtId="0" fontId="0" fillId="0" borderId="1" xfId="0" applyBorder="1" applyProtection="1"/>
    <xf numFmtId="0" fontId="0" fillId="0" borderId="5" xfId="0" applyBorder="1" applyProtection="1"/>
    <xf numFmtId="0" fontId="6" fillId="0" borderId="4" xfId="0" applyFont="1" applyBorder="1" applyProtection="1"/>
    <xf numFmtId="0" fontId="0" fillId="0" borderId="0" xfId="0" applyBorder="1" applyProtection="1"/>
    <xf numFmtId="0" fontId="6" fillId="0" borderId="0" xfId="0" applyFont="1" applyBorder="1" applyProtection="1"/>
    <xf numFmtId="0" fontId="6" fillId="0" borderId="1" xfId="0" applyFont="1" applyFill="1" applyBorder="1" applyProtection="1"/>
    <xf numFmtId="0" fontId="6" fillId="0" borderId="1" xfId="0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9" fillId="0" borderId="0" xfId="1" applyNumberFormat="1" applyFont="1" applyFill="1" applyBorder="1" applyAlignment="1" applyProtection="1">
      <alignment horizontal="right" vertical="center"/>
    </xf>
    <xf numFmtId="0" fontId="6" fillId="14" borderId="6" xfId="0" applyFont="1" applyFill="1" applyBorder="1" applyProtection="1"/>
    <xf numFmtId="0" fontId="6" fillId="14" borderId="1" xfId="0" applyFont="1" applyFill="1" applyBorder="1" applyProtection="1"/>
    <xf numFmtId="0" fontId="6" fillId="18" borderId="1" xfId="0" applyFont="1" applyFill="1" applyBorder="1" applyAlignment="1" applyProtection="1">
      <alignment horizontal="left"/>
    </xf>
    <xf numFmtId="0" fontId="6" fillId="15" borderId="1" xfId="0" applyFont="1" applyFill="1" applyBorder="1" applyProtection="1"/>
    <xf numFmtId="0" fontId="6" fillId="22" borderId="1" xfId="0" applyFont="1" applyFill="1" applyBorder="1" applyProtection="1"/>
    <xf numFmtId="0" fontId="6" fillId="23" borderId="1" xfId="0" applyFont="1" applyFill="1" applyBorder="1" applyProtection="1"/>
    <xf numFmtId="0" fontId="6" fillId="0" borderId="1" xfId="0" applyFont="1" applyBorder="1" applyProtection="1"/>
    <xf numFmtId="0" fontId="6" fillId="15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Protection="1"/>
    <xf numFmtId="0" fontId="4" fillId="0" borderId="0" xfId="1" applyFont="1" applyFill="1" applyBorder="1" applyAlignment="1" applyProtection="1"/>
    <xf numFmtId="0" fontId="3" fillId="0" borderId="1" xfId="0" applyFont="1" applyBorder="1" applyProtection="1"/>
    <xf numFmtId="0" fontId="0" fillId="0" borderId="0" xfId="0" applyFill="1" applyBorder="1" applyAlignment="1" applyProtection="1"/>
    <xf numFmtId="0" fontId="0" fillId="5" borderId="0" xfId="0" applyFill="1" applyBorder="1" applyProtection="1"/>
    <xf numFmtId="0" fontId="0" fillId="4" borderId="8" xfId="0" applyFill="1" applyBorder="1" applyAlignment="1" applyProtection="1">
      <alignment horizontal="left"/>
    </xf>
    <xf numFmtId="0" fontId="0" fillId="0" borderId="4" xfId="0" applyFill="1" applyBorder="1" applyProtection="1"/>
    <xf numFmtId="0" fontId="11" fillId="0" borderId="0" xfId="0" applyFont="1" applyFill="1" applyBorder="1" applyProtection="1"/>
    <xf numFmtId="0" fontId="0" fillId="4" borderId="3" xfId="0" applyFill="1" applyBorder="1" applyAlignment="1" applyProtection="1">
      <alignment horizontal="left"/>
    </xf>
    <xf numFmtId="0" fontId="0" fillId="0" borderId="7" xfId="0" applyBorder="1" applyProtection="1"/>
    <xf numFmtId="0" fontId="0" fillId="4" borderId="1" xfId="0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readingOrder="2"/>
    </xf>
    <xf numFmtId="0" fontId="0" fillId="15" borderId="1" xfId="0" applyFill="1" applyBorder="1" applyAlignment="1" applyProtection="1">
      <alignment horizontal="left"/>
    </xf>
    <xf numFmtId="0" fontId="6" fillId="5" borderId="0" xfId="0" applyFont="1" applyFill="1" applyBorder="1" applyProtection="1"/>
    <xf numFmtId="0" fontId="10" fillId="5" borderId="0" xfId="0" applyFont="1" applyFill="1" applyBorder="1" applyProtection="1"/>
    <xf numFmtId="0" fontId="6" fillId="0" borderId="6" xfId="0" applyFont="1" applyFill="1" applyBorder="1" applyProtection="1"/>
    <xf numFmtId="0" fontId="0" fillId="21" borderId="3" xfId="0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 readingOrder="2"/>
    </xf>
    <xf numFmtId="0" fontId="0" fillId="21" borderId="4" xfId="0" applyFill="1" applyBorder="1" applyAlignment="1" applyProtection="1">
      <alignment horizontal="left"/>
    </xf>
    <xf numFmtId="0" fontId="0" fillId="0" borderId="6" xfId="0" applyFont="1" applyFill="1" applyBorder="1" applyAlignment="1" applyProtection="1">
      <alignment horizontal="right" readingOrder="2"/>
    </xf>
    <xf numFmtId="0" fontId="0" fillId="0" borderId="3" xfId="0" applyBorder="1" applyProtection="1"/>
    <xf numFmtId="0" fontId="0" fillId="21" borderId="4" xfId="0" applyFill="1" applyBorder="1" applyAlignment="1" applyProtection="1">
      <alignment horizontal="left" readingOrder="2"/>
    </xf>
    <xf numFmtId="0" fontId="0" fillId="15" borderId="4" xfId="0" applyFill="1" applyBorder="1" applyAlignment="1" applyProtection="1">
      <alignment horizontal="left"/>
    </xf>
    <xf numFmtId="0" fontId="0" fillId="10" borderId="3" xfId="0" applyFill="1" applyBorder="1" applyAlignment="1" applyProtection="1">
      <alignment horizontal="left"/>
    </xf>
    <xf numFmtId="0" fontId="0" fillId="3" borderId="0" xfId="0" applyFont="1" applyFill="1" applyBorder="1" applyProtection="1"/>
    <xf numFmtId="0" fontId="6" fillId="5" borderId="1" xfId="0" applyFont="1" applyFill="1" applyBorder="1" applyProtection="1"/>
    <xf numFmtId="0" fontId="6" fillId="9" borderId="1" xfId="0" applyFont="1" applyFill="1" applyBorder="1" applyProtection="1"/>
    <xf numFmtId="0" fontId="6" fillId="3" borderId="1" xfId="0" applyFont="1" applyFill="1" applyBorder="1" applyProtection="1"/>
    <xf numFmtId="0" fontId="6" fillId="4" borderId="1" xfId="0" applyFont="1" applyFill="1" applyBorder="1" applyProtection="1"/>
    <xf numFmtId="0" fontId="6" fillId="2" borderId="1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8" borderId="1" xfId="0" applyFill="1" applyBorder="1" applyProtection="1"/>
    <xf numFmtId="0" fontId="0" fillId="15" borderId="0" xfId="0" applyFill="1" applyProtection="1"/>
    <xf numFmtId="0" fontId="6" fillId="15" borderId="1" xfId="0" applyFont="1" applyFill="1" applyBorder="1" applyAlignment="1" applyProtection="1">
      <alignment horizontal="right"/>
    </xf>
    <xf numFmtId="0" fontId="6" fillId="15" borderId="1" xfId="0" applyFont="1" applyFill="1" applyBorder="1" applyAlignment="1" applyProtection="1">
      <alignment horizontal="right" vertical="center"/>
    </xf>
    <xf numFmtId="0" fontId="0" fillId="15" borderId="1" xfId="0" applyFill="1" applyBorder="1" applyAlignment="1" applyProtection="1">
      <alignment readingOrder="2"/>
    </xf>
    <xf numFmtId="0" fontId="0" fillId="15" borderId="1" xfId="0" applyFill="1" applyBorder="1" applyAlignment="1" applyProtection="1"/>
    <xf numFmtId="0" fontId="0" fillId="15" borderId="0" xfId="0" applyFill="1" applyBorder="1" applyAlignment="1" applyProtection="1">
      <alignment horizontal="right" indent="1" readingOrder="2"/>
    </xf>
    <xf numFmtId="0" fontId="0" fillId="24" borderId="0" xfId="0" applyFill="1" applyProtection="1"/>
    <xf numFmtId="0" fontId="0" fillId="24" borderId="0" xfId="0" applyFill="1" applyBorder="1" applyProtection="1"/>
    <xf numFmtId="0" fontId="12" fillId="24" borderId="0" xfId="0" applyFont="1" applyFill="1" applyProtection="1"/>
    <xf numFmtId="0" fontId="0" fillId="24" borderId="5" xfId="0" applyFill="1" applyBorder="1" applyProtection="1"/>
    <xf numFmtId="0" fontId="0" fillId="26" borderId="1" xfId="0" applyFill="1" applyBorder="1" applyProtection="1"/>
    <xf numFmtId="0" fontId="0" fillId="8" borderId="1" xfId="0" applyFill="1" applyBorder="1" applyAlignment="1" applyProtection="1">
      <alignment horizontal="left"/>
    </xf>
    <xf numFmtId="0" fontId="0" fillId="26" borderId="1" xfId="0" applyFill="1" applyBorder="1" applyAlignment="1" applyProtection="1">
      <alignment horizontal="left"/>
    </xf>
    <xf numFmtId="0" fontId="0" fillId="14" borderId="1" xfId="0" applyFill="1" applyBorder="1" applyProtection="1"/>
    <xf numFmtId="0" fontId="15" fillId="0" borderId="0" xfId="0" applyFont="1" applyFill="1" applyBorder="1" applyProtection="1"/>
    <xf numFmtId="0" fontId="0" fillId="12" borderId="1" xfId="0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0" fillId="11" borderId="1" xfId="0" applyFill="1" applyBorder="1" applyAlignment="1" applyProtection="1">
      <alignment horizontal="left"/>
    </xf>
    <xf numFmtId="0" fontId="0" fillId="0" borderId="0" xfId="0" applyFill="1" applyProtection="1"/>
    <xf numFmtId="0" fontId="15" fillId="0" borderId="0" xfId="0" applyFont="1" applyProtection="1"/>
    <xf numFmtId="0" fontId="0" fillId="15" borderId="6" xfId="0" applyFill="1" applyBorder="1" applyProtection="1"/>
    <xf numFmtId="0" fontId="0" fillId="15" borderId="8" xfId="0" applyFill="1" applyBorder="1" applyProtection="1"/>
    <xf numFmtId="0" fontId="0" fillId="15" borderId="4" xfId="0" applyFill="1" applyBorder="1" applyProtection="1"/>
    <xf numFmtId="0" fontId="0" fillId="10" borderId="4" xfId="0" applyFill="1" applyBorder="1" applyAlignment="1" applyProtection="1">
      <alignment horizontal="left"/>
    </xf>
    <xf numFmtId="0" fontId="0" fillId="10" borderId="13" xfId="0" applyFill="1" applyBorder="1" applyAlignment="1" applyProtection="1">
      <alignment horizontal="left"/>
    </xf>
    <xf numFmtId="0" fontId="0" fillId="10" borderId="8" xfId="0" applyFill="1" applyBorder="1" applyAlignment="1" applyProtection="1">
      <alignment horizontal="left"/>
    </xf>
    <xf numFmtId="0" fontId="0" fillId="5" borderId="4" xfId="0" applyFill="1" applyBorder="1" applyAlignment="1" applyProtection="1">
      <alignment horizontal="left"/>
    </xf>
    <xf numFmtId="0" fontId="0" fillId="5" borderId="8" xfId="0" applyFill="1" applyBorder="1" applyAlignment="1" applyProtection="1">
      <alignment horizontal="left"/>
    </xf>
    <xf numFmtId="0" fontId="0" fillId="3" borderId="13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left"/>
    </xf>
    <xf numFmtId="0" fontId="6" fillId="15" borderId="0" xfId="0" applyFont="1" applyFill="1" applyBorder="1" applyAlignment="1" applyProtection="1">
      <alignment horizontal="left" vertical="center"/>
    </xf>
    <xf numFmtId="0" fontId="0" fillId="16" borderId="3" xfId="0" applyFill="1" applyBorder="1" applyAlignment="1" applyProtection="1">
      <alignment horizontal="left"/>
    </xf>
    <xf numFmtId="0" fontId="0" fillId="14" borderId="3" xfId="0" applyFill="1" applyBorder="1" applyAlignment="1" applyProtection="1">
      <alignment horizontal="left"/>
    </xf>
    <xf numFmtId="0" fontId="0" fillId="15" borderId="3" xfId="0" applyFill="1" applyBorder="1" applyAlignment="1" applyProtection="1">
      <alignment horizontal="left"/>
    </xf>
    <xf numFmtId="0" fontId="0" fillId="17" borderId="3" xfId="0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left"/>
    </xf>
    <xf numFmtId="0" fontId="0" fillId="5" borderId="13" xfId="0" applyFill="1" applyBorder="1" applyAlignment="1" applyProtection="1">
      <alignment horizontal="left"/>
    </xf>
    <xf numFmtId="0" fontId="0" fillId="11" borderId="8" xfId="0" applyFill="1" applyBorder="1" applyAlignment="1" applyProtection="1">
      <alignment horizontal="left"/>
    </xf>
    <xf numFmtId="0" fontId="0" fillId="11" borderId="3" xfId="0" applyFill="1" applyBorder="1" applyAlignment="1" applyProtection="1">
      <alignment horizontal="left"/>
    </xf>
    <xf numFmtId="0" fontId="0" fillId="11" borderId="4" xfId="0" applyFill="1" applyBorder="1" applyAlignment="1" applyProtection="1">
      <alignment horizontal="left"/>
    </xf>
    <xf numFmtId="0" fontId="0" fillId="12" borderId="13" xfId="0" applyFill="1" applyBorder="1" applyAlignment="1" applyProtection="1">
      <alignment horizontal="left"/>
    </xf>
    <xf numFmtId="0" fontId="0" fillId="12" borderId="8" xfId="0" applyFill="1" applyBorder="1" applyAlignment="1" applyProtection="1">
      <alignment horizontal="left"/>
    </xf>
    <xf numFmtId="0" fontId="0" fillId="12" borderId="3" xfId="0" applyFill="1" applyBorder="1" applyAlignment="1" applyProtection="1">
      <alignment horizontal="left"/>
    </xf>
    <xf numFmtId="0" fontId="0" fillId="13" borderId="3" xfId="0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2" borderId="2" xfId="0" applyFill="1" applyBorder="1" applyProtection="1">
      <protection locked="0"/>
    </xf>
    <xf numFmtId="0" fontId="0" fillId="15" borderId="3" xfId="0" applyFont="1" applyFill="1" applyBorder="1" applyProtection="1"/>
    <xf numFmtId="0" fontId="0" fillId="15" borderId="3" xfId="0" applyFill="1" applyBorder="1" applyAlignment="1" applyProtection="1">
      <alignment horizontal="right"/>
    </xf>
    <xf numFmtId="0" fontId="0" fillId="15" borderId="1" xfId="0" applyFill="1" applyBorder="1" applyAlignment="1" applyProtection="1">
      <alignment horizontal="right" vertical="top"/>
    </xf>
    <xf numFmtId="0" fontId="7" fillId="15" borderId="0" xfId="0" applyFont="1" applyFill="1" applyBorder="1" applyProtection="1"/>
    <xf numFmtId="164" fontId="0" fillId="15" borderId="1" xfId="0" applyNumberFormat="1" applyFill="1" applyBorder="1" applyProtection="1"/>
    <xf numFmtId="0" fontId="2" fillId="0" borderId="0" xfId="1" applyFill="1" applyBorder="1" applyAlignment="1" applyProtection="1"/>
    <xf numFmtId="0" fontId="0" fillId="27" borderId="1" xfId="0" applyFill="1" applyBorder="1" applyProtection="1"/>
    <xf numFmtId="0" fontId="0" fillId="23" borderId="1" xfId="0" applyFill="1" applyBorder="1" applyProtection="1"/>
    <xf numFmtId="0" fontId="0" fillId="24" borderId="1" xfId="0" applyFill="1" applyBorder="1" applyProtection="1"/>
    <xf numFmtId="0" fontId="0" fillId="19" borderId="0" xfId="0" applyFill="1" applyBorder="1" applyProtection="1"/>
    <xf numFmtId="0" fontId="6" fillId="21" borderId="1" xfId="0" applyFont="1" applyFill="1" applyBorder="1" applyAlignment="1" applyProtection="1">
      <alignment horizontal="left"/>
    </xf>
    <xf numFmtId="0" fontId="9" fillId="21" borderId="1" xfId="1" applyNumberFormat="1" applyFont="1" applyFill="1" applyBorder="1" applyAlignment="1" applyProtection="1">
      <alignment horizontal="left" vertical="center"/>
    </xf>
    <xf numFmtId="0" fontId="0" fillId="15" borderId="2" xfId="0" applyFill="1" applyBorder="1" applyProtection="1"/>
    <xf numFmtId="0" fontId="0" fillId="28" borderId="1" xfId="0" applyFill="1" applyBorder="1" applyProtection="1"/>
    <xf numFmtId="0" fontId="0" fillId="13" borderId="1" xfId="0" applyFill="1" applyBorder="1" applyProtection="1"/>
    <xf numFmtId="0" fontId="0" fillId="5" borderId="0" xfId="0" applyFill="1" applyProtection="1"/>
    <xf numFmtId="0" fontId="0" fillId="22" borderId="1" xfId="0" applyFill="1" applyBorder="1" applyProtection="1"/>
    <xf numFmtId="0" fontId="0" fillId="15" borderId="0" xfId="0" applyFont="1" applyFill="1" applyBorder="1" applyAlignment="1" applyProtection="1">
      <alignment horizontal="left"/>
    </xf>
    <xf numFmtId="0" fontId="0" fillId="15" borderId="0" xfId="0" applyFill="1" applyBorder="1" applyAlignment="1" applyProtection="1"/>
    <xf numFmtId="0" fontId="0" fillId="15" borderId="0" xfId="0" applyFill="1" applyBorder="1" applyAlignment="1" applyProtection="1">
      <alignment readingOrder="2"/>
    </xf>
    <xf numFmtId="0" fontId="0" fillId="10" borderId="1" xfId="0" applyFill="1" applyBorder="1" applyProtection="1"/>
    <xf numFmtId="0" fontId="0" fillId="29" borderId="1" xfId="0" applyFill="1" applyBorder="1" applyAlignment="1" applyProtection="1">
      <alignment horizontal="left"/>
    </xf>
    <xf numFmtId="0" fontId="0" fillId="25" borderId="1" xfId="0" applyFill="1" applyBorder="1" applyAlignment="1" applyProtection="1">
      <alignment horizontal="left"/>
    </xf>
    <xf numFmtId="0" fontId="0" fillId="25" borderId="0" xfId="0" applyFill="1" applyBorder="1" applyProtection="1"/>
    <xf numFmtId="0" fontId="0" fillId="22" borderId="1" xfId="0" applyFill="1" applyBorder="1" applyAlignment="1" applyProtection="1">
      <alignment horizontal="left"/>
    </xf>
    <xf numFmtId="0" fontId="0" fillId="25" borderId="6" xfId="0" applyFill="1" applyBorder="1" applyAlignment="1" applyProtection="1">
      <alignment horizontal="left"/>
    </xf>
    <xf numFmtId="0" fontId="0" fillId="16" borderId="1" xfId="0" applyFill="1" applyBorder="1" applyAlignment="1" applyProtection="1">
      <alignment horizontal="left"/>
    </xf>
    <xf numFmtId="0" fontId="0" fillId="30" borderId="1" xfId="0" applyFill="1" applyBorder="1" applyAlignment="1" applyProtection="1">
      <alignment horizontal="left"/>
    </xf>
    <xf numFmtId="0" fontId="0" fillId="8" borderId="1" xfId="0" applyFill="1" applyBorder="1" applyAlignment="1" applyProtection="1">
      <alignment horizontal="right"/>
    </xf>
    <xf numFmtId="0" fontId="0" fillId="2" borderId="1" xfId="0" applyFill="1" applyBorder="1" applyProtection="1"/>
    <xf numFmtId="0" fontId="0" fillId="31" borderId="1" xfId="0" applyFill="1" applyBorder="1" applyProtection="1"/>
    <xf numFmtId="0" fontId="0" fillId="2" borderId="1" xfId="0" applyFill="1" applyBorder="1" applyAlignment="1" applyProtection="1">
      <alignment horizontal="center"/>
    </xf>
    <xf numFmtId="14" fontId="0" fillId="15" borderId="1" xfId="0" applyNumberFormat="1" applyFill="1" applyBorder="1" applyProtection="1"/>
    <xf numFmtId="0" fontId="0" fillId="15" borderId="1" xfId="0" applyFill="1" applyBorder="1" applyAlignment="1" applyProtection="1">
      <alignment horizontal="center" vertical="center"/>
    </xf>
    <xf numFmtId="0" fontId="10" fillId="15" borderId="1" xfId="0" applyFont="1" applyFill="1" applyBorder="1" applyAlignment="1" applyProtection="1">
      <alignment horizontal="center" wrapText="1"/>
    </xf>
    <xf numFmtId="0" fontId="6" fillId="0" borderId="6" xfId="0" applyFont="1" applyBorder="1" applyProtection="1"/>
    <xf numFmtId="0" fontId="0" fillId="0" borderId="6" xfId="0" applyBorder="1" applyProtection="1"/>
    <xf numFmtId="0" fontId="0" fillId="5" borderId="14" xfId="0" applyFill="1" applyBorder="1" applyProtection="1"/>
    <xf numFmtId="0" fontId="0" fillId="5" borderId="9" xfId="0" applyFill="1" applyBorder="1" applyProtection="1"/>
    <xf numFmtId="0" fontId="0" fillId="5" borderId="12" xfId="0" applyFill="1" applyBorder="1" applyProtection="1"/>
    <xf numFmtId="0" fontId="0" fillId="5" borderId="10" xfId="0" applyFill="1" applyBorder="1" applyProtection="1"/>
    <xf numFmtId="0" fontId="0" fillId="15" borderId="8" xfId="0" applyFill="1" applyBorder="1" applyAlignment="1" applyProtection="1">
      <alignment horizontal="left"/>
    </xf>
    <xf numFmtId="0" fontId="0" fillId="10" borderId="3" xfId="0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left"/>
    </xf>
    <xf numFmtId="0" fontId="0" fillId="20" borderId="0" xfId="0" applyFill="1" applyAlignment="1" applyProtection="1">
      <alignment horizontal="center"/>
    </xf>
    <xf numFmtId="0" fontId="0" fillId="3" borderId="4" xfId="0" applyFill="1" applyBorder="1" applyProtection="1"/>
    <xf numFmtId="0" fontId="0" fillId="3" borderId="14" xfId="0" applyFill="1" applyBorder="1" applyProtection="1"/>
    <xf numFmtId="0" fontId="0" fillId="3" borderId="9" xfId="0" applyFill="1" applyBorder="1" applyProtection="1"/>
    <xf numFmtId="0" fontId="0" fillId="3" borderId="3" xfId="0" applyFill="1" applyBorder="1" applyProtection="1"/>
    <xf numFmtId="0" fontId="0" fillId="3" borderId="7" xfId="0" applyFill="1" applyBorder="1" applyProtection="1"/>
    <xf numFmtId="0" fontId="0" fillId="3" borderId="2" xfId="0" applyFill="1" applyBorder="1" applyProtection="1"/>
    <xf numFmtId="0" fontId="0" fillId="19" borderId="0" xfId="0" applyFill="1" applyProtection="1"/>
    <xf numFmtId="0" fontId="0" fillId="33" borderId="0" xfId="0" applyFill="1" applyProtection="1"/>
    <xf numFmtId="0" fontId="0" fillId="33" borderId="0" xfId="0" applyFill="1" applyBorder="1" applyProtection="1"/>
    <xf numFmtId="0" fontId="0" fillId="34" borderId="0" xfId="0" applyFill="1" applyProtection="1"/>
    <xf numFmtId="0" fontId="0" fillId="34" borderId="0" xfId="0" applyFill="1" applyBorder="1" applyProtection="1"/>
    <xf numFmtId="0" fontId="7" fillId="0" borderId="0" xfId="0" applyFont="1" applyFill="1" applyBorder="1" applyProtection="1"/>
    <xf numFmtId="0" fontId="18" fillId="18" borderId="0" xfId="0" applyFont="1" applyFill="1" applyAlignment="1" applyProtection="1">
      <alignment readingOrder="2"/>
    </xf>
    <xf numFmtId="0" fontId="0" fillId="0" borderId="0" xfId="0" applyFill="1" applyBorder="1" applyAlignment="1" applyProtection="1">
      <alignment readingOrder="2"/>
    </xf>
    <xf numFmtId="0" fontId="0" fillId="0" borderId="0" xfId="0" applyFill="1" applyBorder="1" applyAlignment="1" applyProtection="1">
      <alignment horizontal="center" readingOrder="2"/>
    </xf>
    <xf numFmtId="0" fontId="0" fillId="0" borderId="0" xfId="0" applyFill="1" applyBorder="1" applyAlignment="1" applyProtection="1">
      <alignment horizontal="right" readingOrder="2"/>
    </xf>
    <xf numFmtId="0" fontId="0" fillId="0" borderId="0" xfId="0" applyAlignment="1" applyProtection="1">
      <alignment horizontal="right" wrapText="1" readingOrder="2"/>
    </xf>
    <xf numFmtId="0" fontId="0" fillId="0" borderId="0" xfId="0" applyAlignment="1" applyProtection="1">
      <alignment horizontal="right" readingOrder="2"/>
    </xf>
    <xf numFmtId="0" fontId="0" fillId="0" borderId="0" xfId="0" applyAlignment="1" applyProtection="1">
      <alignment readingOrder="2"/>
    </xf>
    <xf numFmtId="14" fontId="0" fillId="0" borderId="0" xfId="0" applyNumberFormat="1" applyAlignment="1" applyProtection="1">
      <alignment horizontal="right" readingOrder="2"/>
    </xf>
    <xf numFmtId="0" fontId="0" fillId="15" borderId="0" xfId="0" applyFill="1" applyAlignment="1" applyProtection="1">
      <alignment readingOrder="2"/>
    </xf>
    <xf numFmtId="0" fontId="17" fillId="20" borderId="1" xfId="0" applyFont="1" applyFill="1" applyBorder="1" applyAlignment="1" applyProtection="1">
      <alignment horizontal="right" readingOrder="2"/>
    </xf>
    <xf numFmtId="0" fontId="0" fillId="35" borderId="1" xfId="0" applyFill="1" applyBorder="1" applyProtection="1"/>
    <xf numFmtId="0" fontId="20" fillId="27" borderId="1" xfId="0" applyFont="1" applyFill="1" applyBorder="1" applyAlignment="1" applyProtection="1">
      <alignment horizontal="left"/>
    </xf>
    <xf numFmtId="0" fontId="18" fillId="32" borderId="1" xfId="0" applyFont="1" applyFill="1" applyBorder="1" applyProtection="1"/>
    <xf numFmtId="165" fontId="16" fillId="2" borderId="3" xfId="0" applyNumberFormat="1" applyFont="1" applyFill="1" applyBorder="1" applyAlignment="1" applyProtection="1">
      <alignment horizontal="right" vertical="center" readingOrder="2"/>
      <protection locked="0"/>
    </xf>
    <xf numFmtId="0" fontId="0" fillId="0" borderId="0" xfId="0" applyProtection="1">
      <protection locked="0"/>
    </xf>
    <xf numFmtId="0" fontId="21" fillId="0" borderId="0" xfId="0" applyFont="1" applyFill="1" applyBorder="1" applyAlignment="1" applyProtection="1">
      <alignment horizontal="center" readingOrder="2"/>
    </xf>
    <xf numFmtId="0" fontId="0" fillId="0" borderId="4" xfId="0" applyBorder="1" applyProtection="1"/>
    <xf numFmtId="0" fontId="0" fillId="0" borderId="1" xfId="0" applyFont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center"/>
    </xf>
    <xf numFmtId="0" fontId="0" fillId="27" borderId="3" xfId="0" applyFill="1" applyBorder="1" applyProtection="1"/>
    <xf numFmtId="0" fontId="0" fillId="27" borderId="7" xfId="0" applyFill="1" applyBorder="1" applyProtection="1"/>
    <xf numFmtId="0" fontId="0" fillId="27" borderId="2" xfId="0" applyFill="1" applyBorder="1" applyProtection="1"/>
    <xf numFmtId="0" fontId="0" fillId="0" borderId="1" xfId="0" applyFont="1" applyBorder="1" applyAlignment="1" applyProtection="1">
      <alignment horizontal="right"/>
    </xf>
    <xf numFmtId="0" fontId="7" fillId="0" borderId="0" xfId="0" applyFont="1" applyFill="1" applyProtection="1"/>
    <xf numFmtId="0" fontId="15" fillId="15" borderId="1" xfId="0" applyFont="1" applyFill="1" applyBorder="1" applyProtection="1"/>
    <xf numFmtId="0" fontId="0" fillId="15" borderId="1" xfId="0" applyFont="1" applyFill="1" applyBorder="1" applyProtection="1"/>
    <xf numFmtId="0" fontId="8" fillId="0" borderId="0" xfId="0" applyFont="1" applyProtection="1"/>
    <xf numFmtId="0" fontId="0" fillId="11" borderId="13" xfId="0" applyFill="1" applyBorder="1" applyProtection="1"/>
    <xf numFmtId="0" fontId="0" fillId="11" borderId="13" xfId="0" applyFill="1" applyBorder="1" applyAlignment="1" applyProtection="1">
      <alignment horizontal="center"/>
    </xf>
    <xf numFmtId="0" fontId="0" fillId="29" borderId="0" xfId="0" applyFill="1" applyAlignment="1" applyProtection="1">
      <alignment horizontal="left"/>
    </xf>
    <xf numFmtId="0" fontId="0" fillId="29" borderId="0" xfId="0" applyFill="1" applyProtection="1"/>
    <xf numFmtId="0" fontId="0" fillId="21" borderId="0" xfId="0" applyFill="1" applyProtection="1"/>
    <xf numFmtId="0" fontId="22" fillId="0" borderId="1" xfId="0" applyFont="1" applyBorder="1" applyProtection="1"/>
    <xf numFmtId="0" fontId="0" fillId="36" borderId="0" xfId="0" applyFill="1" applyProtection="1"/>
    <xf numFmtId="0" fontId="0" fillId="37" borderId="0" xfId="0" applyFill="1" applyProtection="1"/>
    <xf numFmtId="0" fontId="0" fillId="10" borderId="0" xfId="0" applyFill="1" applyProtection="1"/>
    <xf numFmtId="0" fontId="0" fillId="24" borderId="0" xfId="0" applyFill="1" applyAlignment="1" applyProtection="1">
      <alignment horizontal="left"/>
    </xf>
    <xf numFmtId="0" fontId="0" fillId="38" borderId="0" xfId="0" applyFill="1" applyProtection="1"/>
    <xf numFmtId="0" fontId="0" fillId="18" borderId="0" xfId="0" applyFill="1" applyAlignment="1" applyProtection="1">
      <alignment horizontal="left"/>
    </xf>
    <xf numFmtId="0" fontId="0" fillId="18" borderId="0" xfId="0" applyFill="1" applyProtection="1"/>
    <xf numFmtId="0" fontId="0" fillId="16" borderId="0" xfId="0" applyFill="1" applyProtection="1"/>
    <xf numFmtId="0" fontId="7" fillId="15" borderId="0" xfId="0" applyFont="1" applyFill="1" applyProtection="1"/>
    <xf numFmtId="0" fontId="0" fillId="2" borderId="1" xfId="0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19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3" fillId="2" borderId="1" xfId="0" applyFont="1" applyFill="1" applyBorder="1" applyProtection="1">
      <protection locked="0"/>
    </xf>
    <xf numFmtId="0" fontId="0" fillId="14" borderId="1" xfId="0" applyFill="1" applyBorder="1" applyAlignment="1" applyProtection="1">
      <alignment horizontal="center"/>
    </xf>
    <xf numFmtId="0" fontId="0" fillId="24" borderId="1" xfId="0" applyFill="1" applyBorder="1" applyAlignment="1" applyProtection="1">
      <alignment horizontal="center"/>
    </xf>
    <xf numFmtId="0" fontId="0" fillId="35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15" borderId="7" xfId="0" applyFill="1" applyBorder="1" applyAlignment="1" applyProtection="1">
      <alignment horizontal="center"/>
    </xf>
    <xf numFmtId="0" fontId="0" fillId="15" borderId="2" xfId="0" applyFill="1" applyBorder="1" applyAlignment="1" applyProtection="1">
      <alignment horizontal="center"/>
    </xf>
    <xf numFmtId="0" fontId="0" fillId="15" borderId="1" xfId="0" applyFill="1" applyBorder="1" applyAlignment="1" applyProtection="1">
      <alignment horizontal="center"/>
    </xf>
    <xf numFmtId="0" fontId="0" fillId="8" borderId="3" xfId="0" applyFill="1" applyBorder="1" applyAlignment="1" applyProtection="1">
      <alignment horizontal="left"/>
    </xf>
    <xf numFmtId="0" fontId="0" fillId="0" borderId="3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15" borderId="3" xfId="0" applyFill="1" applyBorder="1" applyAlignment="1" applyProtection="1">
      <alignment horizontal="center"/>
    </xf>
    <xf numFmtId="0" fontId="0" fillId="15" borderId="7" xfId="0" applyFill="1" applyBorder="1" applyAlignment="1" applyProtection="1">
      <alignment horizontal="center"/>
    </xf>
    <xf numFmtId="0" fontId="0" fillId="15" borderId="2" xfId="0" applyFill="1" applyBorder="1" applyAlignment="1" applyProtection="1">
      <alignment horizontal="center"/>
    </xf>
    <xf numFmtId="0" fontId="0" fillId="15" borderId="1" xfId="0" applyFill="1" applyBorder="1" applyAlignment="1" applyProtection="1">
      <alignment horizontal="center"/>
    </xf>
    <xf numFmtId="0" fontId="0" fillId="15" borderId="5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11" borderId="3" xfId="0" applyFill="1" applyBorder="1" applyAlignment="1" applyProtection="1">
      <alignment horizontal="center"/>
    </xf>
    <xf numFmtId="0" fontId="0" fillId="11" borderId="2" xfId="0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0" fillId="8" borderId="3" xfId="0" applyFill="1" applyBorder="1" applyAlignment="1" applyProtection="1">
      <alignment horizontal="left"/>
    </xf>
    <xf numFmtId="0" fontId="0" fillId="8" borderId="2" xfId="0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0" fillId="35" borderId="1" xfId="0" applyFill="1" applyBorder="1" applyAlignment="1" applyProtection="1">
      <alignment horizontal="center"/>
    </xf>
    <xf numFmtId="0" fontId="0" fillId="35" borderId="3" xfId="0" applyFill="1" applyBorder="1" applyAlignment="1" applyProtection="1">
      <alignment horizontal="center"/>
    </xf>
    <xf numFmtId="0" fontId="0" fillId="21" borderId="1" xfId="0" applyFill="1" applyBorder="1" applyAlignment="1" applyProtection="1">
      <alignment horizontal="center"/>
    </xf>
    <xf numFmtId="0" fontId="0" fillId="21" borderId="3" xfId="0" applyFill="1" applyBorder="1" applyAlignment="1" applyProtection="1">
      <alignment horizontal="center"/>
    </xf>
    <xf numFmtId="0" fontId="0" fillId="24" borderId="1" xfId="0" applyFill="1" applyBorder="1" applyAlignment="1" applyProtection="1">
      <alignment horizontal="center"/>
    </xf>
    <xf numFmtId="0" fontId="0" fillId="24" borderId="3" xfId="0" applyFill="1" applyBorder="1" applyAlignment="1" applyProtection="1">
      <alignment horizontal="center"/>
    </xf>
    <xf numFmtId="0" fontId="0" fillId="18" borderId="1" xfId="0" applyFill="1" applyBorder="1" applyAlignment="1" applyProtection="1">
      <alignment horizontal="center"/>
    </xf>
    <xf numFmtId="0" fontId="0" fillId="18" borderId="3" xfId="0" applyFill="1" applyBorder="1" applyAlignment="1" applyProtection="1">
      <alignment horizontal="center"/>
    </xf>
    <xf numFmtId="0" fontId="0" fillId="14" borderId="1" xfId="0" applyFill="1" applyBorder="1" applyAlignment="1" applyProtection="1">
      <alignment horizontal="center"/>
    </xf>
    <xf numFmtId="0" fontId="0" fillId="14" borderId="3" xfId="0" applyFill="1" applyBorder="1" applyAlignment="1" applyProtection="1">
      <alignment horizontal="center"/>
    </xf>
    <xf numFmtId="0" fontId="6" fillId="5" borderId="4" xfId="0" applyFont="1" applyFill="1" applyBorder="1" applyProtection="1"/>
    <xf numFmtId="0" fontId="6" fillId="5" borderId="8" xfId="0" applyFont="1" applyFill="1" applyBorder="1" applyProtection="1"/>
  </cellXfs>
  <cellStyles count="3">
    <cellStyle name="Hyperlink" xfId="1" builtinId="8"/>
    <cellStyle name="Normal" xfId="0" builtinId="0"/>
    <cellStyle name="Normal_الزكاة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xe.com/currencytables/" TargetMode="External"/><Relationship Id="rId1" Type="http://schemas.openxmlformats.org/officeDocument/2006/relationships/hyperlink" Target="http://www.xe.com/currencytabl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7"/>
  <sheetViews>
    <sheetView rightToLeft="1" zoomScale="132" zoomScaleNormal="132" workbookViewId="0"/>
  </sheetViews>
  <sheetFormatPr defaultColWidth="9" defaultRowHeight="14.25" x14ac:dyDescent="0.2"/>
  <cols>
    <col min="1" max="1" width="89.875" style="40" customWidth="1"/>
    <col min="2" max="2" width="5" style="91" customWidth="1"/>
    <col min="3" max="16384" width="9" style="40"/>
  </cols>
  <sheetData>
    <row r="1" spans="1:8" ht="30" customHeight="1" x14ac:dyDescent="0.2">
      <c r="A1" s="208"/>
      <c r="B1" s="137"/>
      <c r="C1" s="209"/>
      <c r="D1" s="209"/>
      <c r="E1" s="209"/>
      <c r="F1" s="209"/>
      <c r="G1" s="209"/>
      <c r="H1" s="209"/>
    </row>
    <row r="2" spans="1:8" x14ac:dyDescent="0.2">
      <c r="A2" s="40" t="s">
        <v>347</v>
      </c>
    </row>
    <row r="3" spans="1:8" x14ac:dyDescent="0.2">
      <c r="A3" s="40" t="s">
        <v>349</v>
      </c>
    </row>
    <row r="4" spans="1:8" x14ac:dyDescent="0.2">
      <c r="A4" s="40" t="s">
        <v>919</v>
      </c>
    </row>
    <row r="5" spans="1:8" ht="18" x14ac:dyDescent="0.25">
      <c r="A5" s="195" t="s">
        <v>364</v>
      </c>
    </row>
    <row r="6" spans="1:8" x14ac:dyDescent="0.2">
      <c r="A6" s="196" t="s">
        <v>348</v>
      </c>
    </row>
    <row r="7" spans="1:8" x14ac:dyDescent="0.2">
      <c r="A7" s="196" t="s">
        <v>387</v>
      </c>
    </row>
    <row r="8" spans="1:8" x14ac:dyDescent="0.2">
      <c r="A8" s="196" t="s">
        <v>352</v>
      </c>
    </row>
    <row r="9" spans="1:8" x14ac:dyDescent="0.2">
      <c r="A9" s="196" t="s">
        <v>355</v>
      </c>
    </row>
    <row r="10" spans="1:8" x14ac:dyDescent="0.2">
      <c r="A10" s="196" t="s">
        <v>356</v>
      </c>
    </row>
    <row r="11" spans="1:8" x14ac:dyDescent="0.2">
      <c r="A11" s="196" t="s">
        <v>357</v>
      </c>
    </row>
    <row r="12" spans="1:8" x14ac:dyDescent="0.2">
      <c r="A12" s="196" t="s">
        <v>358</v>
      </c>
    </row>
    <row r="13" spans="1:8" x14ac:dyDescent="0.2">
      <c r="A13" s="196" t="s">
        <v>359</v>
      </c>
    </row>
    <row r="14" spans="1:8" x14ac:dyDescent="0.2">
      <c r="A14" s="196" t="s">
        <v>360</v>
      </c>
    </row>
    <row r="15" spans="1:8" x14ac:dyDescent="0.2">
      <c r="A15" s="196" t="s">
        <v>361</v>
      </c>
    </row>
    <row r="16" spans="1:8" x14ac:dyDescent="0.2">
      <c r="A16" s="196" t="s">
        <v>362</v>
      </c>
    </row>
    <row r="17" spans="1:1" x14ac:dyDescent="0.2">
      <c r="A17" s="196" t="s">
        <v>363</v>
      </c>
    </row>
    <row r="18" spans="1:1" x14ac:dyDescent="0.2">
      <c r="A18" s="196" t="s">
        <v>365</v>
      </c>
    </row>
    <row r="19" spans="1:1" x14ac:dyDescent="0.2">
      <c r="A19" s="196" t="s">
        <v>366</v>
      </c>
    </row>
    <row r="20" spans="1:1" x14ac:dyDescent="0.2">
      <c r="A20" s="196" t="s">
        <v>367</v>
      </c>
    </row>
    <row r="21" spans="1:1" x14ac:dyDescent="0.2">
      <c r="A21" s="196" t="s">
        <v>368</v>
      </c>
    </row>
    <row r="22" spans="1:1" x14ac:dyDescent="0.2">
      <c r="A22" s="197" t="s">
        <v>369</v>
      </c>
    </row>
    <row r="23" spans="1:1" x14ac:dyDescent="0.2">
      <c r="A23" s="196" t="s">
        <v>370</v>
      </c>
    </row>
    <row r="24" spans="1:1" x14ac:dyDescent="0.2">
      <c r="A24" s="196" t="s">
        <v>371</v>
      </c>
    </row>
    <row r="25" spans="1:1" x14ac:dyDescent="0.2">
      <c r="A25" s="196" t="s">
        <v>372</v>
      </c>
    </row>
    <row r="26" spans="1:1" x14ac:dyDescent="0.2">
      <c r="A26" s="196" t="s">
        <v>373</v>
      </c>
    </row>
    <row r="27" spans="1:1" x14ac:dyDescent="0.2">
      <c r="A27" s="196" t="s">
        <v>374</v>
      </c>
    </row>
    <row r="28" spans="1:1" x14ac:dyDescent="0.2">
      <c r="A28" s="196" t="s">
        <v>375</v>
      </c>
    </row>
    <row r="29" spans="1:1" x14ac:dyDescent="0.2">
      <c r="A29" s="196" t="s">
        <v>376</v>
      </c>
    </row>
    <row r="30" spans="1:1" x14ac:dyDescent="0.2">
      <c r="A30" s="196" t="s">
        <v>377</v>
      </c>
    </row>
    <row r="31" spans="1:1" x14ac:dyDescent="0.2">
      <c r="A31" s="196" t="s">
        <v>378</v>
      </c>
    </row>
    <row r="32" spans="1:1" x14ac:dyDescent="0.2">
      <c r="A32" s="196" t="s">
        <v>379</v>
      </c>
    </row>
    <row r="33" spans="1:1" x14ac:dyDescent="0.2">
      <c r="A33" s="196" t="s">
        <v>380</v>
      </c>
    </row>
    <row r="34" spans="1:1" x14ac:dyDescent="0.2">
      <c r="A34" s="196" t="s">
        <v>397</v>
      </c>
    </row>
    <row r="35" spans="1:1" x14ac:dyDescent="0.2">
      <c r="A35" s="196" t="s">
        <v>381</v>
      </c>
    </row>
    <row r="36" spans="1:1" x14ac:dyDescent="0.2">
      <c r="A36" s="196" t="s">
        <v>382</v>
      </c>
    </row>
    <row r="37" spans="1:1" x14ac:dyDescent="0.2">
      <c r="A37" s="196" t="s">
        <v>383</v>
      </c>
    </row>
    <row r="38" spans="1:1" x14ac:dyDescent="0.2">
      <c r="A38" s="196" t="s">
        <v>384</v>
      </c>
    </row>
    <row r="39" spans="1:1" x14ac:dyDescent="0.2">
      <c r="A39" s="196" t="s">
        <v>385</v>
      </c>
    </row>
    <row r="40" spans="1:1" x14ac:dyDescent="0.2">
      <c r="A40" s="196" t="s">
        <v>386</v>
      </c>
    </row>
    <row r="41" spans="1:1" x14ac:dyDescent="0.2">
      <c r="A41" s="196" t="s">
        <v>388</v>
      </c>
    </row>
    <row r="42" spans="1:1" x14ac:dyDescent="0.2">
      <c r="A42" s="198" t="s">
        <v>412</v>
      </c>
    </row>
    <row r="43" spans="1:1" x14ac:dyDescent="0.2">
      <c r="A43" s="199" t="s">
        <v>413</v>
      </c>
    </row>
    <row r="44" spans="1:1" x14ac:dyDescent="0.2">
      <c r="A44" s="200" t="s">
        <v>389</v>
      </c>
    </row>
    <row r="45" spans="1:1" x14ac:dyDescent="0.2">
      <c r="A45" s="200" t="s">
        <v>390</v>
      </c>
    </row>
    <row r="46" spans="1:1" x14ac:dyDescent="0.2">
      <c r="A46" s="200" t="s">
        <v>391</v>
      </c>
    </row>
    <row r="47" spans="1:1" x14ac:dyDescent="0.2">
      <c r="A47" s="200" t="s">
        <v>392</v>
      </c>
    </row>
    <row r="48" spans="1:1" x14ac:dyDescent="0.2">
      <c r="A48" s="200" t="s">
        <v>393</v>
      </c>
    </row>
    <row r="49" spans="1:1" x14ac:dyDescent="0.2">
      <c r="A49" s="200" t="s">
        <v>434</v>
      </c>
    </row>
    <row r="50" spans="1:1" x14ac:dyDescent="0.2">
      <c r="A50" s="200" t="s">
        <v>394</v>
      </c>
    </row>
    <row r="51" spans="1:1" x14ac:dyDescent="0.2">
      <c r="A51" s="200" t="s">
        <v>395</v>
      </c>
    </row>
    <row r="52" spans="1:1" x14ac:dyDescent="0.2">
      <c r="A52" s="200" t="s">
        <v>396</v>
      </c>
    </row>
    <row r="53" spans="1:1" x14ac:dyDescent="0.2">
      <c r="A53" s="200" t="s">
        <v>398</v>
      </c>
    </row>
    <row r="54" spans="1:1" x14ac:dyDescent="0.2">
      <c r="A54" s="200" t="s">
        <v>414</v>
      </c>
    </row>
    <row r="55" spans="1:1" x14ac:dyDescent="0.2">
      <c r="A55" s="200" t="s">
        <v>415</v>
      </c>
    </row>
    <row r="56" spans="1:1" x14ac:dyDescent="0.2">
      <c r="A56" s="200" t="s">
        <v>400</v>
      </c>
    </row>
    <row r="57" spans="1:1" x14ac:dyDescent="0.2">
      <c r="A57" s="200" t="s">
        <v>399</v>
      </c>
    </row>
    <row r="58" spans="1:1" x14ac:dyDescent="0.2">
      <c r="A58" s="200" t="s">
        <v>401</v>
      </c>
    </row>
    <row r="59" spans="1:1" x14ac:dyDescent="0.2">
      <c r="A59" s="200" t="s">
        <v>402</v>
      </c>
    </row>
    <row r="60" spans="1:1" x14ac:dyDescent="0.2">
      <c r="A60" s="200" t="s">
        <v>403</v>
      </c>
    </row>
    <row r="61" spans="1:1" x14ac:dyDescent="0.2">
      <c r="A61" s="200" t="s">
        <v>404</v>
      </c>
    </row>
    <row r="62" spans="1:1" x14ac:dyDescent="0.2">
      <c r="A62" s="200" t="s">
        <v>405</v>
      </c>
    </row>
    <row r="63" spans="1:1" x14ac:dyDescent="0.2">
      <c r="A63" s="200" t="s">
        <v>407</v>
      </c>
    </row>
    <row r="64" spans="1:1" x14ac:dyDescent="0.2">
      <c r="A64" s="200" t="s">
        <v>406</v>
      </c>
    </row>
    <row r="65" spans="1:1" x14ac:dyDescent="0.2">
      <c r="A65" s="200" t="s">
        <v>408</v>
      </c>
    </row>
    <row r="66" spans="1:1" x14ac:dyDescent="0.2">
      <c r="A66" s="200" t="s">
        <v>478</v>
      </c>
    </row>
    <row r="67" spans="1:1" x14ac:dyDescent="0.2">
      <c r="A67" s="200" t="s">
        <v>409</v>
      </c>
    </row>
    <row r="68" spans="1:1" x14ac:dyDescent="0.2">
      <c r="A68" s="200" t="s">
        <v>410</v>
      </c>
    </row>
    <row r="69" spans="1:1" x14ac:dyDescent="0.2">
      <c r="A69" s="200" t="s">
        <v>411</v>
      </c>
    </row>
    <row r="70" spans="1:1" x14ac:dyDescent="0.2">
      <c r="A70" s="200" t="s">
        <v>416</v>
      </c>
    </row>
    <row r="71" spans="1:1" x14ac:dyDescent="0.2">
      <c r="A71" s="200" t="s">
        <v>417</v>
      </c>
    </row>
    <row r="72" spans="1:1" x14ac:dyDescent="0.2">
      <c r="A72" s="200" t="s">
        <v>418</v>
      </c>
    </row>
    <row r="73" spans="1:1" x14ac:dyDescent="0.2">
      <c r="A73" s="200" t="s">
        <v>419</v>
      </c>
    </row>
    <row r="74" spans="1:1" x14ac:dyDescent="0.2">
      <c r="A74" s="200" t="s">
        <v>420</v>
      </c>
    </row>
    <row r="75" spans="1:1" x14ac:dyDescent="0.2">
      <c r="A75" s="200" t="s">
        <v>421</v>
      </c>
    </row>
    <row r="76" spans="1:1" x14ac:dyDescent="0.2">
      <c r="A76" s="200" t="s">
        <v>422</v>
      </c>
    </row>
    <row r="77" spans="1:1" x14ac:dyDescent="0.2">
      <c r="A77" s="200" t="s">
        <v>423</v>
      </c>
    </row>
    <row r="78" spans="1:1" x14ac:dyDescent="0.2">
      <c r="A78" s="200" t="s">
        <v>424</v>
      </c>
    </row>
    <row r="79" spans="1:1" x14ac:dyDescent="0.2">
      <c r="A79" s="200" t="s">
        <v>425</v>
      </c>
    </row>
    <row r="80" spans="1:1" x14ac:dyDescent="0.2">
      <c r="A80" s="200" t="s">
        <v>426</v>
      </c>
    </row>
    <row r="81" spans="1:1" x14ac:dyDescent="0.2">
      <c r="A81" s="200" t="s">
        <v>427</v>
      </c>
    </row>
    <row r="82" spans="1:1" x14ac:dyDescent="0.2">
      <c r="A82" s="200" t="s">
        <v>428</v>
      </c>
    </row>
    <row r="83" spans="1:1" x14ac:dyDescent="0.2">
      <c r="A83" s="200" t="s">
        <v>429</v>
      </c>
    </row>
    <row r="84" spans="1:1" x14ac:dyDescent="0.2">
      <c r="A84" s="200" t="s">
        <v>430</v>
      </c>
    </row>
    <row r="85" spans="1:1" x14ac:dyDescent="0.2">
      <c r="A85" s="200" t="s">
        <v>431</v>
      </c>
    </row>
    <row r="86" spans="1:1" x14ac:dyDescent="0.2">
      <c r="A86" s="200" t="s">
        <v>432</v>
      </c>
    </row>
    <row r="87" spans="1:1" x14ac:dyDescent="0.2">
      <c r="A87" s="200" t="s">
        <v>433</v>
      </c>
    </row>
    <row r="88" spans="1:1" x14ac:dyDescent="0.2">
      <c r="A88" s="200" t="s">
        <v>435</v>
      </c>
    </row>
    <row r="89" spans="1:1" x14ac:dyDescent="0.2">
      <c r="A89" s="200" t="s">
        <v>436</v>
      </c>
    </row>
    <row r="90" spans="1:1" x14ac:dyDescent="0.2">
      <c r="A90" s="200" t="s">
        <v>437</v>
      </c>
    </row>
    <row r="91" spans="1:1" x14ac:dyDescent="0.2">
      <c r="A91" s="200" t="s">
        <v>438</v>
      </c>
    </row>
    <row r="92" spans="1:1" x14ac:dyDescent="0.2">
      <c r="A92" s="200" t="s">
        <v>439</v>
      </c>
    </row>
    <row r="93" spans="1:1" x14ac:dyDescent="0.2">
      <c r="A93" s="200" t="s">
        <v>440</v>
      </c>
    </row>
    <row r="94" spans="1:1" x14ac:dyDescent="0.2">
      <c r="A94" s="200" t="s">
        <v>441</v>
      </c>
    </row>
    <row r="95" spans="1:1" x14ac:dyDescent="0.2">
      <c r="A95" s="200" t="s">
        <v>442</v>
      </c>
    </row>
    <row r="96" spans="1:1" x14ac:dyDescent="0.2">
      <c r="A96" s="200" t="s">
        <v>443</v>
      </c>
    </row>
    <row r="97" spans="1:2" x14ac:dyDescent="0.2">
      <c r="A97" s="201" t="s">
        <v>444</v>
      </c>
    </row>
    <row r="98" spans="1:2" x14ac:dyDescent="0.2">
      <c r="A98" s="202" t="s">
        <v>445</v>
      </c>
    </row>
    <row r="99" spans="1:2" x14ac:dyDescent="0.2">
      <c r="A99" s="200" t="s">
        <v>446</v>
      </c>
    </row>
    <row r="100" spans="1:2" x14ac:dyDescent="0.2">
      <c r="A100" s="200" t="s">
        <v>887</v>
      </c>
      <c r="B100" s="91" t="s">
        <v>447</v>
      </c>
    </row>
    <row r="101" spans="1:2" x14ac:dyDescent="0.2">
      <c r="A101" s="200" t="s">
        <v>888</v>
      </c>
    </row>
    <row r="102" spans="1:2" x14ac:dyDescent="0.2">
      <c r="A102" s="200" t="s">
        <v>889</v>
      </c>
    </row>
    <row r="103" spans="1:2" x14ac:dyDescent="0.2">
      <c r="A103" s="200" t="s">
        <v>890</v>
      </c>
    </row>
    <row r="104" spans="1:2" x14ac:dyDescent="0.2">
      <c r="A104" s="200" t="s">
        <v>909</v>
      </c>
    </row>
    <row r="105" spans="1:2" x14ac:dyDescent="0.2">
      <c r="A105" s="200" t="s">
        <v>908</v>
      </c>
    </row>
    <row r="106" spans="1:2" x14ac:dyDescent="0.2">
      <c r="A106" s="200" t="s">
        <v>910</v>
      </c>
    </row>
    <row r="107" spans="1:2" x14ac:dyDescent="0.2">
      <c r="A107" s="200" t="s">
        <v>911</v>
      </c>
    </row>
    <row r="108" spans="1:2" x14ac:dyDescent="0.2">
      <c r="A108" s="200" t="s">
        <v>891</v>
      </c>
    </row>
    <row r="109" spans="1:2" x14ac:dyDescent="0.2">
      <c r="A109" s="200" t="s">
        <v>914</v>
      </c>
    </row>
    <row r="110" spans="1:2" x14ac:dyDescent="0.2">
      <c r="A110" s="200" t="s">
        <v>912</v>
      </c>
    </row>
    <row r="111" spans="1:2" x14ac:dyDescent="0.2">
      <c r="A111" s="200" t="s">
        <v>913</v>
      </c>
    </row>
    <row r="112" spans="1:2" x14ac:dyDescent="0.2">
      <c r="A112" s="200" t="s">
        <v>893</v>
      </c>
    </row>
    <row r="113" spans="1:1" x14ac:dyDescent="0.2">
      <c r="A113" s="200" t="s">
        <v>894</v>
      </c>
    </row>
    <row r="114" spans="1:1" x14ac:dyDescent="0.2">
      <c r="A114" s="200" t="s">
        <v>895</v>
      </c>
    </row>
    <row r="115" spans="1:1" x14ac:dyDescent="0.2">
      <c r="A115" s="200" t="s">
        <v>896</v>
      </c>
    </row>
    <row r="116" spans="1:1" x14ac:dyDescent="0.2">
      <c r="A116" s="200" t="s">
        <v>897</v>
      </c>
    </row>
    <row r="117" spans="1:1" x14ac:dyDescent="0.2">
      <c r="A117" s="200" t="s">
        <v>898</v>
      </c>
    </row>
    <row r="118" spans="1:1" x14ac:dyDescent="0.2">
      <c r="A118" s="200" t="s">
        <v>899</v>
      </c>
    </row>
    <row r="119" spans="1:1" x14ac:dyDescent="0.2">
      <c r="A119" s="200" t="s">
        <v>900</v>
      </c>
    </row>
    <row r="120" spans="1:1" x14ac:dyDescent="0.2">
      <c r="A120" s="200" t="s">
        <v>901</v>
      </c>
    </row>
    <row r="121" spans="1:1" x14ac:dyDescent="0.2">
      <c r="A121" s="200" t="s">
        <v>902</v>
      </c>
    </row>
    <row r="122" spans="1:1" x14ac:dyDescent="0.2">
      <c r="A122" s="200" t="s">
        <v>903</v>
      </c>
    </row>
    <row r="123" spans="1:1" x14ac:dyDescent="0.2">
      <c r="A123" s="200" t="s">
        <v>892</v>
      </c>
    </row>
    <row r="124" spans="1:1" x14ac:dyDescent="0.2">
      <c r="A124" s="203"/>
    </row>
    <row r="125" spans="1:1" ht="59.25" x14ac:dyDescent="0.75">
      <c r="A125" s="204" t="s">
        <v>448</v>
      </c>
    </row>
    <row r="126" spans="1:1" x14ac:dyDescent="0.2">
      <c r="A126" s="198" t="s">
        <v>449</v>
      </c>
    </row>
    <row r="127" spans="1:1" x14ac:dyDescent="0.2">
      <c r="A127" s="198" t="s">
        <v>450</v>
      </c>
    </row>
    <row r="128" spans="1:1" x14ac:dyDescent="0.2">
      <c r="A128" s="198" t="s">
        <v>451</v>
      </c>
    </row>
    <row r="129" spans="1:1" x14ac:dyDescent="0.2">
      <c r="A129" s="198" t="s">
        <v>452</v>
      </c>
    </row>
    <row r="130" spans="1:1" x14ac:dyDescent="0.2">
      <c r="A130" s="198" t="s">
        <v>453</v>
      </c>
    </row>
    <row r="131" spans="1:1" x14ac:dyDescent="0.2">
      <c r="A131" s="198" t="s">
        <v>454</v>
      </c>
    </row>
    <row r="132" spans="1:1" x14ac:dyDescent="0.2">
      <c r="A132" s="198" t="s">
        <v>455</v>
      </c>
    </row>
    <row r="133" spans="1:1" x14ac:dyDescent="0.2">
      <c r="A133" s="198" t="s">
        <v>456</v>
      </c>
    </row>
    <row r="134" spans="1:1" x14ac:dyDescent="0.2">
      <c r="A134" s="198" t="s">
        <v>457</v>
      </c>
    </row>
    <row r="135" spans="1:1" x14ac:dyDescent="0.2">
      <c r="A135" s="198" t="s">
        <v>458</v>
      </c>
    </row>
    <row r="136" spans="1:1" x14ac:dyDescent="0.2">
      <c r="A136" s="198" t="s">
        <v>459</v>
      </c>
    </row>
    <row r="137" spans="1:1" x14ac:dyDescent="0.2">
      <c r="A137" s="198" t="s">
        <v>460</v>
      </c>
    </row>
    <row r="138" spans="1:1" x14ac:dyDescent="0.2">
      <c r="A138" s="198" t="s">
        <v>461</v>
      </c>
    </row>
    <row r="139" spans="1:1" x14ac:dyDescent="0.2">
      <c r="A139" s="198" t="s">
        <v>462</v>
      </c>
    </row>
    <row r="140" spans="1:1" x14ac:dyDescent="0.2">
      <c r="A140" s="198" t="s">
        <v>463</v>
      </c>
    </row>
    <row r="141" spans="1:1" x14ac:dyDescent="0.2">
      <c r="A141" s="198" t="s">
        <v>464</v>
      </c>
    </row>
    <row r="142" spans="1:1" x14ac:dyDescent="0.2">
      <c r="A142" s="198" t="s">
        <v>465</v>
      </c>
    </row>
    <row r="143" spans="1:1" x14ac:dyDescent="0.2">
      <c r="A143" s="198" t="s">
        <v>466</v>
      </c>
    </row>
    <row r="144" spans="1:1" x14ac:dyDescent="0.2">
      <c r="A144" s="198" t="s">
        <v>467</v>
      </c>
    </row>
    <row r="145" spans="1:1" x14ac:dyDescent="0.2">
      <c r="A145" s="198" t="s">
        <v>468</v>
      </c>
    </row>
    <row r="146" spans="1:1" x14ac:dyDescent="0.2">
      <c r="A146" s="198" t="s">
        <v>469</v>
      </c>
    </row>
    <row r="147" spans="1:1" x14ac:dyDescent="0.2">
      <c r="A147" s="198" t="s">
        <v>470</v>
      </c>
    </row>
    <row r="148" spans="1:1" x14ac:dyDescent="0.2">
      <c r="A148" s="198" t="s">
        <v>479</v>
      </c>
    </row>
    <row r="149" spans="1:1" x14ac:dyDescent="0.2">
      <c r="A149" s="198" t="s">
        <v>471</v>
      </c>
    </row>
    <row r="150" spans="1:1" ht="25.5" x14ac:dyDescent="0.35">
      <c r="A150" s="210" t="s">
        <v>864</v>
      </c>
    </row>
    <row r="151" spans="1:1" x14ac:dyDescent="0.2">
      <c r="A151" s="198"/>
    </row>
    <row r="152" spans="1:1" x14ac:dyDescent="0.2">
      <c r="A152" s="198"/>
    </row>
    <row r="153" spans="1:1" x14ac:dyDescent="0.2">
      <c r="A153" s="198"/>
    </row>
    <row r="154" spans="1:1" x14ac:dyDescent="0.2">
      <c r="A154" s="201"/>
    </row>
    <row r="155" spans="1:1" x14ac:dyDescent="0.2">
      <c r="A155" s="201"/>
    </row>
    <row r="156" spans="1:1" x14ac:dyDescent="0.2">
      <c r="A156" s="201"/>
    </row>
    <row r="157" spans="1:1" x14ac:dyDescent="0.2">
      <c r="A157" s="201"/>
    </row>
    <row r="158" spans="1:1" x14ac:dyDescent="0.2">
      <c r="A158" s="201"/>
    </row>
    <row r="159" spans="1:1" x14ac:dyDescent="0.2">
      <c r="A159" s="201"/>
    </row>
    <row r="160" spans="1:1" x14ac:dyDescent="0.2">
      <c r="A160" s="201"/>
    </row>
    <row r="161" spans="1:1" x14ac:dyDescent="0.2">
      <c r="A161" s="201"/>
    </row>
    <row r="162" spans="1:1" x14ac:dyDescent="0.2">
      <c r="A162" s="201"/>
    </row>
    <row r="163" spans="1:1" x14ac:dyDescent="0.2">
      <c r="A163" s="201"/>
    </row>
    <row r="164" spans="1:1" x14ac:dyDescent="0.2">
      <c r="A164" s="201"/>
    </row>
    <row r="165" spans="1:1" x14ac:dyDescent="0.2">
      <c r="A165" s="201"/>
    </row>
    <row r="166" spans="1:1" x14ac:dyDescent="0.2">
      <c r="A166" s="201"/>
    </row>
    <row r="167" spans="1:1" x14ac:dyDescent="0.2">
      <c r="A167" s="201"/>
    </row>
    <row r="168" spans="1:1" x14ac:dyDescent="0.2">
      <c r="A168" s="201"/>
    </row>
    <row r="169" spans="1:1" x14ac:dyDescent="0.2">
      <c r="A169" s="201"/>
    </row>
    <row r="170" spans="1:1" x14ac:dyDescent="0.2">
      <c r="A170" s="201"/>
    </row>
    <row r="171" spans="1:1" x14ac:dyDescent="0.2">
      <c r="A171" s="201"/>
    </row>
    <row r="172" spans="1:1" x14ac:dyDescent="0.2">
      <c r="A172" s="201"/>
    </row>
    <row r="173" spans="1:1" x14ac:dyDescent="0.2">
      <c r="A173" s="201"/>
    </row>
    <row r="174" spans="1:1" x14ac:dyDescent="0.2">
      <c r="A174" s="201"/>
    </row>
    <row r="175" spans="1:1" x14ac:dyDescent="0.2">
      <c r="A175" s="201"/>
    </row>
    <row r="176" spans="1:1" x14ac:dyDescent="0.2">
      <c r="A176" s="201"/>
    </row>
    <row r="177" spans="1:1" x14ac:dyDescent="0.2">
      <c r="A177" s="201"/>
    </row>
    <row r="178" spans="1:1" x14ac:dyDescent="0.2">
      <c r="A178" s="201"/>
    </row>
    <row r="179" spans="1:1" x14ac:dyDescent="0.2">
      <c r="A179" s="201"/>
    </row>
    <row r="180" spans="1:1" x14ac:dyDescent="0.2">
      <c r="A180" s="201"/>
    </row>
    <row r="181" spans="1:1" x14ac:dyDescent="0.2">
      <c r="A181" s="201"/>
    </row>
    <row r="182" spans="1:1" x14ac:dyDescent="0.2">
      <c r="A182" s="201"/>
    </row>
    <row r="183" spans="1:1" x14ac:dyDescent="0.2">
      <c r="A183" s="201"/>
    </row>
    <row r="184" spans="1:1" x14ac:dyDescent="0.2">
      <c r="A184" s="201"/>
    </row>
    <row r="185" spans="1:1" x14ac:dyDescent="0.2">
      <c r="A185" s="201"/>
    </row>
    <row r="186" spans="1:1" x14ac:dyDescent="0.2">
      <c r="A186" s="201"/>
    </row>
    <row r="187" spans="1:1" x14ac:dyDescent="0.2">
      <c r="A187" s="201"/>
    </row>
    <row r="188" spans="1:1" x14ac:dyDescent="0.2">
      <c r="A188" s="201"/>
    </row>
    <row r="189" spans="1:1" x14ac:dyDescent="0.2">
      <c r="A189" s="201"/>
    </row>
    <row r="190" spans="1:1" x14ac:dyDescent="0.2">
      <c r="A190" s="201"/>
    </row>
    <row r="191" spans="1:1" x14ac:dyDescent="0.2">
      <c r="A191" s="201"/>
    </row>
    <row r="192" spans="1:1" x14ac:dyDescent="0.2">
      <c r="A192" s="201"/>
    </row>
    <row r="193" spans="1:1" x14ac:dyDescent="0.2">
      <c r="A193" s="201"/>
    </row>
    <row r="194" spans="1:1" x14ac:dyDescent="0.2">
      <c r="A194" s="201"/>
    </row>
    <row r="195" spans="1:1" x14ac:dyDescent="0.2">
      <c r="A195" s="201"/>
    </row>
    <row r="196" spans="1:1" x14ac:dyDescent="0.2">
      <c r="A196" s="201"/>
    </row>
    <row r="197" spans="1:1" x14ac:dyDescent="0.2">
      <c r="A197" s="201"/>
    </row>
    <row r="198" spans="1:1" x14ac:dyDescent="0.2">
      <c r="A198" s="201"/>
    </row>
    <row r="199" spans="1:1" x14ac:dyDescent="0.2">
      <c r="A199" s="201"/>
    </row>
    <row r="200" spans="1:1" x14ac:dyDescent="0.2">
      <c r="A200" s="201"/>
    </row>
    <row r="201" spans="1:1" x14ac:dyDescent="0.2">
      <c r="A201" s="201"/>
    </row>
    <row r="202" spans="1:1" x14ac:dyDescent="0.2">
      <c r="A202" s="201"/>
    </row>
    <row r="203" spans="1:1" x14ac:dyDescent="0.2">
      <c r="A203" s="201"/>
    </row>
    <row r="204" spans="1:1" x14ac:dyDescent="0.2">
      <c r="A204" s="201"/>
    </row>
    <row r="205" spans="1:1" x14ac:dyDescent="0.2">
      <c r="A205" s="201"/>
    </row>
    <row r="206" spans="1:1" x14ac:dyDescent="0.2">
      <c r="A206" s="201"/>
    </row>
    <row r="207" spans="1:1" x14ac:dyDescent="0.2">
      <c r="A207" s="201"/>
    </row>
    <row r="208" spans="1:1" x14ac:dyDescent="0.2">
      <c r="A208" s="201"/>
    </row>
    <row r="209" spans="1:1" x14ac:dyDescent="0.2">
      <c r="A209" s="201"/>
    </row>
    <row r="210" spans="1:1" x14ac:dyDescent="0.2">
      <c r="A210" s="201"/>
    </row>
    <row r="211" spans="1:1" x14ac:dyDescent="0.2">
      <c r="A211" s="201"/>
    </row>
    <row r="212" spans="1:1" x14ac:dyDescent="0.2">
      <c r="A212" s="201"/>
    </row>
    <row r="213" spans="1:1" x14ac:dyDescent="0.2">
      <c r="A213" s="201"/>
    </row>
    <row r="214" spans="1:1" x14ac:dyDescent="0.2">
      <c r="A214" s="201"/>
    </row>
    <row r="215" spans="1:1" x14ac:dyDescent="0.2">
      <c r="A215" s="201"/>
    </row>
    <row r="216" spans="1:1" x14ac:dyDescent="0.2">
      <c r="A216" s="201"/>
    </row>
    <row r="217" spans="1:1" x14ac:dyDescent="0.2">
      <c r="A217" s="201"/>
    </row>
    <row r="218" spans="1:1" x14ac:dyDescent="0.2">
      <c r="A218" s="201"/>
    </row>
    <row r="219" spans="1:1" x14ac:dyDescent="0.2">
      <c r="A219" s="201"/>
    </row>
    <row r="220" spans="1:1" x14ac:dyDescent="0.2">
      <c r="A220" s="201"/>
    </row>
    <row r="221" spans="1:1" x14ac:dyDescent="0.2">
      <c r="A221" s="201"/>
    </row>
    <row r="222" spans="1:1" x14ac:dyDescent="0.2">
      <c r="A222" s="201"/>
    </row>
    <row r="223" spans="1:1" x14ac:dyDescent="0.2">
      <c r="A223" s="201"/>
    </row>
    <row r="224" spans="1:1" x14ac:dyDescent="0.2">
      <c r="A224" s="201"/>
    </row>
    <row r="225" spans="1:1" x14ac:dyDescent="0.2">
      <c r="A225" s="201"/>
    </row>
    <row r="226" spans="1:1" x14ac:dyDescent="0.2">
      <c r="A226" s="201"/>
    </row>
    <row r="227" spans="1:1" x14ac:dyDescent="0.2">
      <c r="A227" s="201"/>
    </row>
    <row r="228" spans="1:1" x14ac:dyDescent="0.2">
      <c r="A228" s="201"/>
    </row>
    <row r="229" spans="1:1" x14ac:dyDescent="0.2">
      <c r="A229" s="201"/>
    </row>
    <row r="230" spans="1:1" x14ac:dyDescent="0.2">
      <c r="A230" s="201"/>
    </row>
    <row r="231" spans="1:1" x14ac:dyDescent="0.2">
      <c r="A231" s="201"/>
    </row>
    <row r="232" spans="1:1" x14ac:dyDescent="0.2">
      <c r="A232" s="201"/>
    </row>
    <row r="233" spans="1:1" x14ac:dyDescent="0.2">
      <c r="A233" s="201"/>
    </row>
    <row r="234" spans="1:1" x14ac:dyDescent="0.2">
      <c r="A234" s="201"/>
    </row>
    <row r="235" spans="1:1" x14ac:dyDescent="0.2">
      <c r="A235" s="201"/>
    </row>
    <row r="236" spans="1:1" x14ac:dyDescent="0.2">
      <c r="A236" s="201"/>
    </row>
    <row r="237" spans="1:1" x14ac:dyDescent="0.2">
      <c r="A237" s="201"/>
    </row>
    <row r="238" spans="1:1" x14ac:dyDescent="0.2">
      <c r="A238" s="201"/>
    </row>
    <row r="239" spans="1:1" x14ac:dyDescent="0.2">
      <c r="A239" s="201"/>
    </row>
    <row r="240" spans="1:1" x14ac:dyDescent="0.2">
      <c r="A240" s="201"/>
    </row>
    <row r="241" spans="1:1" x14ac:dyDescent="0.2">
      <c r="A241" s="201"/>
    </row>
    <row r="242" spans="1:1" x14ac:dyDescent="0.2">
      <c r="A242" s="201"/>
    </row>
    <row r="243" spans="1:1" x14ac:dyDescent="0.2">
      <c r="A243" s="201"/>
    </row>
    <row r="244" spans="1:1" x14ac:dyDescent="0.2">
      <c r="A244" s="201"/>
    </row>
    <row r="245" spans="1:1" x14ac:dyDescent="0.2">
      <c r="A245" s="201"/>
    </row>
    <row r="246" spans="1:1" x14ac:dyDescent="0.2">
      <c r="A246" s="201"/>
    </row>
    <row r="247" spans="1:1" x14ac:dyDescent="0.2">
      <c r="A247" s="201"/>
    </row>
    <row r="248" spans="1:1" x14ac:dyDescent="0.2">
      <c r="A248" s="201"/>
    </row>
    <row r="249" spans="1:1" x14ac:dyDescent="0.2">
      <c r="A249" s="201"/>
    </row>
    <row r="250" spans="1:1" x14ac:dyDescent="0.2">
      <c r="A250" s="201"/>
    </row>
    <row r="251" spans="1:1" x14ac:dyDescent="0.2">
      <c r="A251" s="201"/>
    </row>
    <row r="252" spans="1:1" x14ac:dyDescent="0.2">
      <c r="A252" s="201"/>
    </row>
    <row r="253" spans="1:1" x14ac:dyDescent="0.2">
      <c r="A253" s="201"/>
    </row>
    <row r="254" spans="1:1" x14ac:dyDescent="0.2">
      <c r="A254" s="201"/>
    </row>
    <row r="255" spans="1:1" x14ac:dyDescent="0.2">
      <c r="A255" s="201"/>
    </row>
    <row r="256" spans="1:1" x14ac:dyDescent="0.2">
      <c r="A256" s="201"/>
    </row>
    <row r="257" spans="1:1" x14ac:dyDescent="0.2">
      <c r="A257" s="201"/>
    </row>
    <row r="258" spans="1:1" x14ac:dyDescent="0.2">
      <c r="A258" s="201"/>
    </row>
    <row r="259" spans="1:1" x14ac:dyDescent="0.2">
      <c r="A259" s="201"/>
    </row>
    <row r="260" spans="1:1" x14ac:dyDescent="0.2">
      <c r="A260" s="201"/>
    </row>
    <row r="261" spans="1:1" x14ac:dyDescent="0.2">
      <c r="A261" s="201"/>
    </row>
    <row r="262" spans="1:1" x14ac:dyDescent="0.2">
      <c r="A262" s="201"/>
    </row>
    <row r="263" spans="1:1" x14ac:dyDescent="0.2">
      <c r="A263" s="201"/>
    </row>
    <row r="264" spans="1:1" x14ac:dyDescent="0.2">
      <c r="A264" s="201"/>
    </row>
    <row r="265" spans="1:1" x14ac:dyDescent="0.2">
      <c r="A265" s="201"/>
    </row>
    <row r="266" spans="1:1" x14ac:dyDescent="0.2">
      <c r="A266" s="201"/>
    </row>
    <row r="267" spans="1:1" x14ac:dyDescent="0.2">
      <c r="A267" s="201"/>
    </row>
    <row r="268" spans="1:1" x14ac:dyDescent="0.2">
      <c r="A268" s="201"/>
    </row>
    <row r="269" spans="1:1" x14ac:dyDescent="0.2">
      <c r="A269" s="201"/>
    </row>
    <row r="270" spans="1:1" x14ac:dyDescent="0.2">
      <c r="A270" s="201"/>
    </row>
    <row r="271" spans="1:1" x14ac:dyDescent="0.2">
      <c r="A271" s="201"/>
    </row>
    <row r="272" spans="1:1" x14ac:dyDescent="0.2">
      <c r="A272" s="201"/>
    </row>
    <row r="273" spans="1:1" x14ac:dyDescent="0.2">
      <c r="A273" s="201"/>
    </row>
    <row r="274" spans="1:1" x14ac:dyDescent="0.2">
      <c r="A274" s="201"/>
    </row>
    <row r="275" spans="1:1" x14ac:dyDescent="0.2">
      <c r="A275" s="201"/>
    </row>
    <row r="276" spans="1:1" x14ac:dyDescent="0.2">
      <c r="A276" s="201"/>
    </row>
    <row r="277" spans="1:1" x14ac:dyDescent="0.2">
      <c r="A277" s="201"/>
    </row>
    <row r="278" spans="1:1" x14ac:dyDescent="0.2">
      <c r="A278" s="201"/>
    </row>
    <row r="279" spans="1:1" x14ac:dyDescent="0.2">
      <c r="A279" s="201"/>
    </row>
    <row r="280" spans="1:1" x14ac:dyDescent="0.2">
      <c r="A280" s="201"/>
    </row>
    <row r="281" spans="1:1" x14ac:dyDescent="0.2">
      <c r="A281" s="201"/>
    </row>
    <row r="282" spans="1:1" x14ac:dyDescent="0.2">
      <c r="A282" s="201"/>
    </row>
    <row r="283" spans="1:1" x14ac:dyDescent="0.2">
      <c r="A283" s="201"/>
    </row>
    <row r="284" spans="1:1" x14ac:dyDescent="0.2">
      <c r="A284" s="201"/>
    </row>
    <row r="285" spans="1:1" x14ac:dyDescent="0.2">
      <c r="A285" s="201"/>
    </row>
    <row r="286" spans="1:1" x14ac:dyDescent="0.2">
      <c r="A286" s="201"/>
    </row>
    <row r="287" spans="1:1" x14ac:dyDescent="0.2">
      <c r="A287" s="201"/>
    </row>
    <row r="288" spans="1:1" x14ac:dyDescent="0.2">
      <c r="A288" s="201"/>
    </row>
    <row r="289" spans="1:1" x14ac:dyDescent="0.2">
      <c r="A289" s="201"/>
    </row>
    <row r="290" spans="1:1" x14ac:dyDescent="0.2">
      <c r="A290" s="201"/>
    </row>
    <row r="291" spans="1:1" x14ac:dyDescent="0.2">
      <c r="A291" s="201"/>
    </row>
    <row r="292" spans="1:1" x14ac:dyDescent="0.2">
      <c r="A292" s="201"/>
    </row>
    <row r="293" spans="1:1" x14ac:dyDescent="0.2">
      <c r="A293" s="201"/>
    </row>
    <row r="294" spans="1:1" x14ac:dyDescent="0.2">
      <c r="A294" s="201"/>
    </row>
    <row r="295" spans="1:1" x14ac:dyDescent="0.2">
      <c r="A295" s="201"/>
    </row>
    <row r="296" spans="1:1" x14ac:dyDescent="0.2">
      <c r="A296" s="201"/>
    </row>
    <row r="297" spans="1:1" x14ac:dyDescent="0.2">
      <c r="A297" s="201"/>
    </row>
    <row r="298" spans="1:1" x14ac:dyDescent="0.2">
      <c r="A298" s="201"/>
    </row>
    <row r="299" spans="1:1" x14ac:dyDescent="0.2">
      <c r="A299" s="201"/>
    </row>
    <row r="300" spans="1:1" x14ac:dyDescent="0.2">
      <c r="A300" s="201"/>
    </row>
    <row r="301" spans="1:1" x14ac:dyDescent="0.2">
      <c r="A301" s="201"/>
    </row>
    <row r="302" spans="1:1" x14ac:dyDescent="0.2">
      <c r="A302" s="201"/>
    </row>
    <row r="303" spans="1:1" x14ac:dyDescent="0.2">
      <c r="A303" s="201"/>
    </row>
    <row r="304" spans="1:1" x14ac:dyDescent="0.2">
      <c r="A304" s="201"/>
    </row>
    <row r="305" spans="1:1" x14ac:dyDescent="0.2">
      <c r="A305" s="201"/>
    </row>
    <row r="306" spans="1:1" x14ac:dyDescent="0.2">
      <c r="A306" s="201"/>
    </row>
    <row r="307" spans="1:1" x14ac:dyDescent="0.2">
      <c r="A307" s="201"/>
    </row>
    <row r="308" spans="1:1" x14ac:dyDescent="0.2">
      <c r="A308" s="201"/>
    </row>
    <row r="309" spans="1:1" x14ac:dyDescent="0.2">
      <c r="A309" s="201"/>
    </row>
    <row r="310" spans="1:1" x14ac:dyDescent="0.2">
      <c r="A310" s="201"/>
    </row>
    <row r="311" spans="1:1" x14ac:dyDescent="0.2">
      <c r="A311" s="201"/>
    </row>
    <row r="312" spans="1:1" x14ac:dyDescent="0.2">
      <c r="A312" s="201"/>
    </row>
    <row r="313" spans="1:1" x14ac:dyDescent="0.2">
      <c r="A313" s="201"/>
    </row>
    <row r="314" spans="1:1" x14ac:dyDescent="0.2">
      <c r="A314" s="201"/>
    </row>
    <row r="315" spans="1:1" x14ac:dyDescent="0.2">
      <c r="A315" s="201"/>
    </row>
    <row r="316" spans="1:1" x14ac:dyDescent="0.2">
      <c r="A316" s="201"/>
    </row>
    <row r="317" spans="1:1" x14ac:dyDescent="0.2">
      <c r="A317" s="201"/>
    </row>
    <row r="318" spans="1:1" x14ac:dyDescent="0.2">
      <c r="A318" s="201"/>
    </row>
    <row r="319" spans="1:1" x14ac:dyDescent="0.2">
      <c r="A319" s="201"/>
    </row>
    <row r="320" spans="1:1" x14ac:dyDescent="0.2">
      <c r="A320" s="201"/>
    </row>
    <row r="321" spans="1:1" x14ac:dyDescent="0.2">
      <c r="A321" s="201"/>
    </row>
    <row r="322" spans="1:1" x14ac:dyDescent="0.2">
      <c r="A322" s="201"/>
    </row>
    <row r="323" spans="1:1" x14ac:dyDescent="0.2">
      <c r="A323" s="201"/>
    </row>
    <row r="324" spans="1:1" x14ac:dyDescent="0.2">
      <c r="A324" s="201"/>
    </row>
    <row r="325" spans="1:1" x14ac:dyDescent="0.2">
      <c r="A325" s="201"/>
    </row>
    <row r="326" spans="1:1" x14ac:dyDescent="0.2">
      <c r="A326" s="201"/>
    </row>
    <row r="327" spans="1:1" x14ac:dyDescent="0.2">
      <c r="A327" s="201"/>
    </row>
    <row r="328" spans="1:1" x14ac:dyDescent="0.2">
      <c r="A328" s="201"/>
    </row>
    <row r="329" spans="1:1" x14ac:dyDescent="0.2">
      <c r="A329" s="201"/>
    </row>
    <row r="330" spans="1:1" x14ac:dyDescent="0.2">
      <c r="A330" s="201"/>
    </row>
    <row r="331" spans="1:1" x14ac:dyDescent="0.2">
      <c r="A331" s="201"/>
    </row>
    <row r="332" spans="1:1" x14ac:dyDescent="0.2">
      <c r="A332" s="201"/>
    </row>
    <row r="333" spans="1:1" x14ac:dyDescent="0.2">
      <c r="A333" s="201"/>
    </row>
    <row r="334" spans="1:1" x14ac:dyDescent="0.2">
      <c r="A334" s="201"/>
    </row>
    <row r="335" spans="1:1" x14ac:dyDescent="0.2">
      <c r="A335" s="201"/>
    </row>
    <row r="336" spans="1:1" x14ac:dyDescent="0.2">
      <c r="A336" s="201"/>
    </row>
    <row r="337" spans="1:1" x14ac:dyDescent="0.2">
      <c r="A337" s="201"/>
    </row>
    <row r="338" spans="1:1" x14ac:dyDescent="0.2">
      <c r="A338" s="201"/>
    </row>
    <row r="339" spans="1:1" x14ac:dyDescent="0.2">
      <c r="A339" s="201"/>
    </row>
    <row r="340" spans="1:1" x14ac:dyDescent="0.2">
      <c r="A340" s="201"/>
    </row>
    <row r="341" spans="1:1" x14ac:dyDescent="0.2">
      <c r="A341" s="201"/>
    </row>
    <row r="342" spans="1:1" x14ac:dyDescent="0.2">
      <c r="A342" s="201"/>
    </row>
    <row r="343" spans="1:1" x14ac:dyDescent="0.2">
      <c r="A343" s="201"/>
    </row>
    <row r="344" spans="1:1" x14ac:dyDescent="0.2">
      <c r="A344" s="201"/>
    </row>
    <row r="345" spans="1:1" x14ac:dyDescent="0.2">
      <c r="A345" s="201"/>
    </row>
    <row r="346" spans="1:1" x14ac:dyDescent="0.2">
      <c r="A346" s="201"/>
    </row>
    <row r="347" spans="1:1" x14ac:dyDescent="0.2">
      <c r="A347" s="201"/>
    </row>
    <row r="348" spans="1:1" x14ac:dyDescent="0.2">
      <c r="A348" s="201"/>
    </row>
    <row r="349" spans="1:1" x14ac:dyDescent="0.2">
      <c r="A349" s="201"/>
    </row>
    <row r="350" spans="1:1" x14ac:dyDescent="0.2">
      <c r="A350" s="201"/>
    </row>
    <row r="351" spans="1:1" x14ac:dyDescent="0.2">
      <c r="A351" s="201"/>
    </row>
    <row r="352" spans="1:1" x14ac:dyDescent="0.2">
      <c r="A352" s="201"/>
    </row>
    <row r="353" spans="1:1" x14ac:dyDescent="0.2">
      <c r="A353" s="201"/>
    </row>
    <row r="354" spans="1:1" x14ac:dyDescent="0.2">
      <c r="A354" s="201"/>
    </row>
    <row r="355" spans="1:1" x14ac:dyDescent="0.2">
      <c r="A355" s="201"/>
    </row>
    <row r="356" spans="1:1" x14ac:dyDescent="0.2">
      <c r="A356" s="201"/>
    </row>
    <row r="357" spans="1:1" x14ac:dyDescent="0.2">
      <c r="A357" s="201"/>
    </row>
    <row r="358" spans="1:1" x14ac:dyDescent="0.2">
      <c r="A358" s="201"/>
    </row>
    <row r="359" spans="1:1" x14ac:dyDescent="0.2">
      <c r="A359" s="201"/>
    </row>
    <row r="360" spans="1:1" x14ac:dyDescent="0.2">
      <c r="A360" s="201"/>
    </row>
    <row r="361" spans="1:1" x14ac:dyDescent="0.2">
      <c r="A361" s="201"/>
    </row>
    <row r="362" spans="1:1" x14ac:dyDescent="0.2">
      <c r="A362" s="201"/>
    </row>
    <row r="363" spans="1:1" x14ac:dyDescent="0.2">
      <c r="A363" s="201"/>
    </row>
    <row r="364" spans="1:1" x14ac:dyDescent="0.2">
      <c r="A364" s="201"/>
    </row>
    <row r="365" spans="1:1" x14ac:dyDescent="0.2">
      <c r="A365" s="201"/>
    </row>
    <row r="366" spans="1:1" x14ac:dyDescent="0.2">
      <c r="A366" s="201"/>
    </row>
    <row r="367" spans="1:1" x14ac:dyDescent="0.2">
      <c r="A367" s="201"/>
    </row>
    <row r="368" spans="1:1" x14ac:dyDescent="0.2">
      <c r="A368" s="201"/>
    </row>
    <row r="369" spans="1:1" x14ac:dyDescent="0.2">
      <c r="A369" s="201"/>
    </row>
    <row r="370" spans="1:1" x14ac:dyDescent="0.2">
      <c r="A370" s="201"/>
    </row>
    <row r="371" spans="1:1" x14ac:dyDescent="0.2">
      <c r="A371" s="201"/>
    </row>
    <row r="372" spans="1:1" x14ac:dyDescent="0.2">
      <c r="A372" s="201"/>
    </row>
    <row r="373" spans="1:1" x14ac:dyDescent="0.2">
      <c r="A373" s="201"/>
    </row>
    <row r="374" spans="1:1" x14ac:dyDescent="0.2">
      <c r="A374" s="201"/>
    </row>
    <row r="375" spans="1:1" x14ac:dyDescent="0.2">
      <c r="A375" s="201"/>
    </row>
    <row r="376" spans="1:1" x14ac:dyDescent="0.2">
      <c r="A376" s="201"/>
    </row>
    <row r="377" spans="1:1" x14ac:dyDescent="0.2">
      <c r="A377" s="201"/>
    </row>
    <row r="378" spans="1:1" x14ac:dyDescent="0.2">
      <c r="A378" s="201"/>
    </row>
    <row r="379" spans="1:1" x14ac:dyDescent="0.2">
      <c r="A379" s="201"/>
    </row>
    <row r="380" spans="1:1" x14ac:dyDescent="0.2">
      <c r="A380" s="201"/>
    </row>
    <row r="381" spans="1:1" x14ac:dyDescent="0.2">
      <c r="A381" s="201"/>
    </row>
    <row r="382" spans="1:1" x14ac:dyDescent="0.2">
      <c r="A382" s="201"/>
    </row>
    <row r="383" spans="1:1" x14ac:dyDescent="0.2">
      <c r="A383" s="201"/>
    </row>
    <row r="384" spans="1:1" x14ac:dyDescent="0.2">
      <c r="A384" s="201"/>
    </row>
    <row r="385" spans="1:1" x14ac:dyDescent="0.2">
      <c r="A385" s="201"/>
    </row>
    <row r="386" spans="1:1" x14ac:dyDescent="0.2">
      <c r="A386" s="201"/>
    </row>
    <row r="387" spans="1:1" x14ac:dyDescent="0.2">
      <c r="A387" s="201"/>
    </row>
    <row r="388" spans="1:1" x14ac:dyDescent="0.2">
      <c r="A388" s="201"/>
    </row>
    <row r="389" spans="1:1" x14ac:dyDescent="0.2">
      <c r="A389" s="201"/>
    </row>
    <row r="390" spans="1:1" x14ac:dyDescent="0.2">
      <c r="A390" s="201"/>
    </row>
    <row r="391" spans="1:1" x14ac:dyDescent="0.2">
      <c r="A391" s="201"/>
    </row>
    <row r="392" spans="1:1" x14ac:dyDescent="0.2">
      <c r="A392" s="201"/>
    </row>
    <row r="393" spans="1:1" x14ac:dyDescent="0.2">
      <c r="A393" s="201"/>
    </row>
    <row r="394" spans="1:1" x14ac:dyDescent="0.2">
      <c r="A394" s="201"/>
    </row>
    <row r="395" spans="1:1" x14ac:dyDescent="0.2">
      <c r="A395" s="201"/>
    </row>
    <row r="396" spans="1:1" x14ac:dyDescent="0.2">
      <c r="A396" s="201"/>
    </row>
    <row r="397" spans="1:1" x14ac:dyDescent="0.2">
      <c r="A397" s="201"/>
    </row>
    <row r="398" spans="1:1" x14ac:dyDescent="0.2">
      <c r="A398" s="201"/>
    </row>
    <row r="399" spans="1:1" x14ac:dyDescent="0.2">
      <c r="A399" s="201"/>
    </row>
    <row r="400" spans="1:1" x14ac:dyDescent="0.2">
      <c r="A400" s="201"/>
    </row>
    <row r="401" spans="1:1" x14ac:dyDescent="0.2">
      <c r="A401" s="201"/>
    </row>
    <row r="402" spans="1:1" x14ac:dyDescent="0.2">
      <c r="A402" s="201"/>
    </row>
    <row r="403" spans="1:1" x14ac:dyDescent="0.2">
      <c r="A403" s="201"/>
    </row>
    <row r="404" spans="1:1" x14ac:dyDescent="0.2">
      <c r="A404" s="201"/>
    </row>
    <row r="405" spans="1:1" x14ac:dyDescent="0.2">
      <c r="A405" s="201"/>
    </row>
    <row r="406" spans="1:1" x14ac:dyDescent="0.2">
      <c r="A406" s="201"/>
    </row>
    <row r="407" spans="1:1" x14ac:dyDescent="0.2">
      <c r="A407" s="201"/>
    </row>
    <row r="408" spans="1:1" x14ac:dyDescent="0.2">
      <c r="A408" s="201"/>
    </row>
    <row r="409" spans="1:1" x14ac:dyDescent="0.2">
      <c r="A409" s="201"/>
    </row>
    <row r="410" spans="1:1" x14ac:dyDescent="0.2">
      <c r="A410" s="201"/>
    </row>
    <row r="411" spans="1:1" x14ac:dyDescent="0.2">
      <c r="A411" s="201"/>
    </row>
    <row r="412" spans="1:1" x14ac:dyDescent="0.2">
      <c r="A412" s="201"/>
    </row>
    <row r="413" spans="1:1" x14ac:dyDescent="0.2">
      <c r="A413" s="201"/>
    </row>
    <row r="414" spans="1:1" x14ac:dyDescent="0.2">
      <c r="A414" s="201"/>
    </row>
    <row r="415" spans="1:1" x14ac:dyDescent="0.2">
      <c r="A415" s="201"/>
    </row>
    <row r="416" spans="1:1" x14ac:dyDescent="0.2">
      <c r="A416" s="201"/>
    </row>
    <row r="417" spans="1:1" x14ac:dyDescent="0.2">
      <c r="A417" s="201"/>
    </row>
    <row r="418" spans="1:1" x14ac:dyDescent="0.2">
      <c r="A418" s="201"/>
    </row>
    <row r="419" spans="1:1" x14ac:dyDescent="0.2">
      <c r="A419" s="201"/>
    </row>
    <row r="420" spans="1:1" x14ac:dyDescent="0.2">
      <c r="A420" s="201"/>
    </row>
    <row r="421" spans="1:1" x14ac:dyDescent="0.2">
      <c r="A421" s="201"/>
    </row>
    <row r="422" spans="1:1" x14ac:dyDescent="0.2">
      <c r="A422" s="201"/>
    </row>
    <row r="423" spans="1:1" x14ac:dyDescent="0.2">
      <c r="A423" s="201"/>
    </row>
    <row r="424" spans="1:1" x14ac:dyDescent="0.2">
      <c r="A424" s="201"/>
    </row>
    <row r="425" spans="1:1" x14ac:dyDescent="0.2">
      <c r="A425" s="201"/>
    </row>
    <row r="426" spans="1:1" x14ac:dyDescent="0.2">
      <c r="A426" s="201"/>
    </row>
    <row r="427" spans="1:1" x14ac:dyDescent="0.2">
      <c r="A427" s="201"/>
    </row>
    <row r="428" spans="1:1" x14ac:dyDescent="0.2">
      <c r="A428" s="201"/>
    </row>
    <row r="429" spans="1:1" x14ac:dyDescent="0.2">
      <c r="A429" s="201"/>
    </row>
    <row r="430" spans="1:1" x14ac:dyDescent="0.2">
      <c r="A430" s="201"/>
    </row>
    <row r="431" spans="1:1" x14ac:dyDescent="0.2">
      <c r="A431" s="201"/>
    </row>
    <row r="432" spans="1:1" x14ac:dyDescent="0.2">
      <c r="A432" s="201"/>
    </row>
    <row r="433" spans="1:1" x14ac:dyDescent="0.2">
      <c r="A433" s="201"/>
    </row>
    <row r="434" spans="1:1" x14ac:dyDescent="0.2">
      <c r="A434" s="201"/>
    </row>
    <row r="435" spans="1:1" x14ac:dyDescent="0.2">
      <c r="A435" s="201"/>
    </row>
    <row r="436" spans="1:1" x14ac:dyDescent="0.2">
      <c r="A436" s="201"/>
    </row>
    <row r="437" spans="1:1" x14ac:dyDescent="0.2">
      <c r="A437" s="201"/>
    </row>
    <row r="438" spans="1:1" x14ac:dyDescent="0.2">
      <c r="A438" s="201"/>
    </row>
    <row r="439" spans="1:1" x14ac:dyDescent="0.2">
      <c r="A439" s="201"/>
    </row>
    <row r="440" spans="1:1" x14ac:dyDescent="0.2">
      <c r="A440" s="201"/>
    </row>
    <row r="441" spans="1:1" x14ac:dyDescent="0.2">
      <c r="A441" s="201"/>
    </row>
    <row r="442" spans="1:1" x14ac:dyDescent="0.2">
      <c r="A442" s="201"/>
    </row>
    <row r="443" spans="1:1" x14ac:dyDescent="0.2">
      <c r="A443" s="201"/>
    </row>
    <row r="444" spans="1:1" x14ac:dyDescent="0.2">
      <c r="A444" s="201"/>
    </row>
    <row r="445" spans="1:1" x14ac:dyDescent="0.2">
      <c r="A445" s="201"/>
    </row>
    <row r="446" spans="1:1" x14ac:dyDescent="0.2">
      <c r="A446" s="201"/>
    </row>
    <row r="447" spans="1:1" x14ac:dyDescent="0.2">
      <c r="A447" s="201"/>
    </row>
    <row r="448" spans="1:1" x14ac:dyDescent="0.2">
      <c r="A448" s="201"/>
    </row>
    <row r="449" spans="1:1" x14ac:dyDescent="0.2">
      <c r="A449" s="201"/>
    </row>
    <row r="450" spans="1:1" x14ac:dyDescent="0.2">
      <c r="A450" s="201"/>
    </row>
    <row r="451" spans="1:1" x14ac:dyDescent="0.2">
      <c r="A451" s="201"/>
    </row>
    <row r="452" spans="1:1" x14ac:dyDescent="0.2">
      <c r="A452" s="201"/>
    </row>
    <row r="453" spans="1:1" x14ac:dyDescent="0.2">
      <c r="A453" s="201"/>
    </row>
    <row r="454" spans="1:1" x14ac:dyDescent="0.2">
      <c r="A454" s="201"/>
    </row>
    <row r="455" spans="1:1" x14ac:dyDescent="0.2">
      <c r="A455" s="201"/>
    </row>
    <row r="456" spans="1:1" x14ac:dyDescent="0.2">
      <c r="A456" s="201"/>
    </row>
    <row r="457" spans="1:1" x14ac:dyDescent="0.2">
      <c r="A457" s="201"/>
    </row>
    <row r="458" spans="1:1" x14ac:dyDescent="0.2">
      <c r="A458" s="201"/>
    </row>
    <row r="459" spans="1:1" x14ac:dyDescent="0.2">
      <c r="A459" s="201"/>
    </row>
    <row r="460" spans="1:1" x14ac:dyDescent="0.2">
      <c r="A460" s="201"/>
    </row>
    <row r="461" spans="1:1" x14ac:dyDescent="0.2">
      <c r="A461" s="201"/>
    </row>
    <row r="462" spans="1:1" x14ac:dyDescent="0.2">
      <c r="A462" s="201"/>
    </row>
    <row r="463" spans="1:1" x14ac:dyDescent="0.2">
      <c r="A463" s="201"/>
    </row>
    <row r="464" spans="1:1" x14ac:dyDescent="0.2">
      <c r="A464" s="201"/>
    </row>
    <row r="465" spans="1:1" x14ac:dyDescent="0.2">
      <c r="A465" s="201"/>
    </row>
    <row r="466" spans="1:1" x14ac:dyDescent="0.2">
      <c r="A466" s="201"/>
    </row>
    <row r="467" spans="1:1" x14ac:dyDescent="0.2">
      <c r="A467" s="201"/>
    </row>
    <row r="468" spans="1:1" x14ac:dyDescent="0.2">
      <c r="A468" s="201"/>
    </row>
    <row r="469" spans="1:1" x14ac:dyDescent="0.2">
      <c r="A469" s="201"/>
    </row>
    <row r="470" spans="1:1" x14ac:dyDescent="0.2">
      <c r="A470" s="201"/>
    </row>
    <row r="471" spans="1:1" x14ac:dyDescent="0.2">
      <c r="A471" s="201"/>
    </row>
    <row r="472" spans="1:1" x14ac:dyDescent="0.2">
      <c r="A472" s="201"/>
    </row>
    <row r="473" spans="1:1" x14ac:dyDescent="0.2">
      <c r="A473" s="201"/>
    </row>
    <row r="474" spans="1:1" x14ac:dyDescent="0.2">
      <c r="A474" s="201"/>
    </row>
    <row r="475" spans="1:1" x14ac:dyDescent="0.2">
      <c r="A475" s="201"/>
    </row>
    <row r="476" spans="1:1" x14ac:dyDescent="0.2">
      <c r="A476" s="201"/>
    </row>
    <row r="477" spans="1:1" x14ac:dyDescent="0.2">
      <c r="A477" s="201"/>
    </row>
  </sheetData>
  <sheetProtection algorithmName="SHA-512" hashValue="y1aB1WmSBuoc7AtO/v8NQ1VGlAMkv/KYdzZ+IvjJV+/TMy/VzFA+NgZ1GYJqNklVlrsv1yagjn7xSsl0WTPIOw==" saltValue="QD1JlGzlqbUaC28VYqKZx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J2107"/>
  <sheetViews>
    <sheetView rightToLeft="1" tabSelected="1" topLeftCell="H96" zoomScale="124" zoomScaleNormal="124" workbookViewId="0">
      <selection activeCell="P96" sqref="P96:S349"/>
    </sheetView>
  </sheetViews>
  <sheetFormatPr defaultColWidth="9" defaultRowHeight="14.25" x14ac:dyDescent="0.2"/>
  <cols>
    <col min="1" max="1" width="13" style="6" customWidth="1"/>
    <col min="2" max="2" width="12.625" style="6" customWidth="1"/>
    <col min="3" max="3" width="8.625" style="6" customWidth="1"/>
    <col min="4" max="4" width="10.625" style="6" customWidth="1"/>
    <col min="5" max="5" width="9.375" style="6" customWidth="1"/>
    <col min="6" max="6" width="9.75" style="6" customWidth="1"/>
    <col min="7" max="7" width="10" style="6" customWidth="1"/>
    <col min="8" max="9" width="9.125" style="6" customWidth="1"/>
    <col min="10" max="10" width="5.125" style="6" customWidth="1"/>
    <col min="11" max="11" width="2.75" style="6" customWidth="1"/>
    <col min="12" max="12" width="2.375" style="6" customWidth="1"/>
    <col min="13" max="13" width="0.375" style="6" customWidth="1"/>
    <col min="14" max="14" width="4" style="1" customWidth="1"/>
    <col min="15" max="15" width="2" style="17" customWidth="1"/>
    <col min="16" max="16" width="4.375" style="32" customWidth="1"/>
    <col min="17" max="17" width="4.625" style="32" customWidth="1"/>
    <col min="18" max="18" width="4.25" style="241" hidden="1" customWidth="1"/>
    <col min="19" max="19" width="4" style="32" customWidth="1"/>
    <col min="20" max="20" width="2.125" style="17" customWidth="1"/>
    <col min="21" max="21" width="4" style="1" customWidth="1"/>
    <col min="22" max="22" width="18.25" style="6" customWidth="1"/>
    <col min="23" max="23" width="6" style="6" customWidth="1"/>
    <col min="24" max="24" width="5.875" style="6" customWidth="1"/>
    <col min="25" max="25" width="6" style="6" customWidth="1"/>
    <col min="26" max="26" width="5.125" style="6" customWidth="1"/>
    <col min="27" max="37" width="9" style="6"/>
    <col min="38" max="38" width="10.75" style="16" customWidth="1"/>
    <col min="39" max="59" width="9" style="16"/>
    <col min="60" max="60" width="9.875" style="16" bestFit="1" customWidth="1"/>
    <col min="61" max="61" width="18.375" style="16" customWidth="1"/>
    <col min="62" max="62" width="19" style="16" customWidth="1"/>
    <col min="63" max="63" width="12.125" style="16" customWidth="1"/>
    <col min="64" max="64" width="11.75" style="16" customWidth="1"/>
    <col min="65" max="65" width="9" style="16"/>
    <col min="66" max="66" width="11" style="16" customWidth="1"/>
    <col min="67" max="87" width="9" style="16"/>
    <col min="88" max="88" width="10" style="16" customWidth="1"/>
    <col min="89" max="123" width="9" style="16"/>
    <col min="124" max="124" width="13.25" style="16" customWidth="1"/>
    <col min="125" max="140" width="9" style="16"/>
    <col min="141" max="141" width="13.25" style="16" customWidth="1"/>
    <col min="142" max="152" width="9" style="16"/>
    <col min="153" max="153" width="14.75" style="16" customWidth="1"/>
    <col min="154" max="154" width="13.625" style="16" customWidth="1"/>
    <col min="155" max="189" width="9" style="16"/>
    <col min="190" max="16384" width="9" style="6"/>
  </cols>
  <sheetData>
    <row r="1" spans="1:108" hidden="1" x14ac:dyDescent="0.2">
      <c r="A1" s="1" t="s">
        <v>125</v>
      </c>
      <c r="B1" s="1">
        <f>B15</f>
        <v>5.3119450071000003</v>
      </c>
      <c r="C1" s="2" t="s">
        <v>126</v>
      </c>
      <c r="D1" s="1">
        <f>SUM(B10:B14)</f>
        <v>9980</v>
      </c>
      <c r="E1" s="3" t="s">
        <v>127</v>
      </c>
      <c r="F1" s="4" t="s">
        <v>128</v>
      </c>
      <c r="G1" s="4" t="s">
        <v>129</v>
      </c>
      <c r="H1" s="4"/>
      <c r="I1" s="5"/>
    </row>
    <row r="2" spans="1:108" ht="1.5" hidden="1" customHeight="1" x14ac:dyDescent="0.2">
      <c r="A2" s="1" t="s">
        <v>130</v>
      </c>
      <c r="B2" s="1">
        <f t="shared" ref="B2:B4" si="0">B16</f>
        <v>3.7680272618999999</v>
      </c>
      <c r="C2" s="2" t="s">
        <v>131</v>
      </c>
      <c r="D2" s="1">
        <f>D1*(2.5/100)</f>
        <v>249.5</v>
      </c>
      <c r="E2" s="7" t="s">
        <v>132</v>
      </c>
      <c r="F2" s="6" t="s">
        <v>133</v>
      </c>
      <c r="G2" s="6" t="s">
        <v>134</v>
      </c>
      <c r="I2" s="8"/>
    </row>
    <row r="3" spans="1:108" hidden="1" x14ac:dyDescent="0.2">
      <c r="A3" s="1" t="s">
        <v>135</v>
      </c>
      <c r="B3" s="1">
        <f t="shared" si="0"/>
        <v>0.4244756187</v>
      </c>
      <c r="C3" s="2" t="s">
        <v>136</v>
      </c>
      <c r="D3" s="1">
        <f>B5*(2.5/100)</f>
        <v>0</v>
      </c>
      <c r="E3" s="1">
        <f>B36</f>
        <v>0</v>
      </c>
      <c r="F3" s="6">
        <f>D3-E3</f>
        <v>0</v>
      </c>
      <c r="G3" s="6">
        <f>F3*B1</f>
        <v>0</v>
      </c>
      <c r="H3" s="6" t="s">
        <v>137</v>
      </c>
      <c r="I3" s="8" t="s">
        <v>138</v>
      </c>
    </row>
    <row r="4" spans="1:108" ht="1.5" hidden="1" customHeight="1" x14ac:dyDescent="0.2">
      <c r="A4" s="1" t="s">
        <v>139</v>
      </c>
      <c r="B4" s="1">
        <f t="shared" si="0"/>
        <v>1.004706817</v>
      </c>
      <c r="C4" s="2" t="s">
        <v>140</v>
      </c>
      <c r="D4" s="1">
        <f t="shared" ref="D4:D7" si="1">B6*(2.5/100)</f>
        <v>0</v>
      </c>
      <c r="E4" s="1">
        <f>B37</f>
        <v>0</v>
      </c>
      <c r="F4" s="6">
        <f t="shared" ref="F4:F7" si="2">D4-E4</f>
        <v>0</v>
      </c>
      <c r="G4" s="6">
        <f>F4*B2</f>
        <v>0</v>
      </c>
      <c r="H4" s="6" t="s">
        <v>141</v>
      </c>
      <c r="I4" s="8" t="s">
        <v>142</v>
      </c>
    </row>
    <row r="5" spans="1:108" ht="0.75" hidden="1" customHeight="1" x14ac:dyDescent="0.2">
      <c r="A5" s="1" t="s">
        <v>143</v>
      </c>
      <c r="B5" s="1">
        <f>B21</f>
        <v>0</v>
      </c>
      <c r="C5" s="2" t="s">
        <v>144</v>
      </c>
      <c r="D5" s="1">
        <f t="shared" si="1"/>
        <v>0</v>
      </c>
      <c r="E5" s="1">
        <f>B38</f>
        <v>0</v>
      </c>
      <c r="F5" s="6">
        <f t="shared" si="2"/>
        <v>0</v>
      </c>
      <c r="G5" s="6">
        <f>F5*B3</f>
        <v>0</v>
      </c>
      <c r="H5" s="6" t="s">
        <v>145</v>
      </c>
      <c r="I5" s="8" t="s">
        <v>146</v>
      </c>
    </row>
    <row r="6" spans="1:108" hidden="1" x14ac:dyDescent="0.2">
      <c r="A6" s="1" t="s">
        <v>147</v>
      </c>
      <c r="B6" s="1">
        <f>B22</f>
        <v>0</v>
      </c>
      <c r="C6" s="2" t="s">
        <v>148</v>
      </c>
      <c r="D6" s="1">
        <f t="shared" si="1"/>
        <v>249.5</v>
      </c>
      <c r="E6" s="1">
        <v>2</v>
      </c>
      <c r="F6" s="6">
        <f t="shared" si="2"/>
        <v>247.5</v>
      </c>
      <c r="G6" s="6">
        <f>F6</f>
        <v>247.5</v>
      </c>
      <c r="H6" s="6" t="s">
        <v>149</v>
      </c>
      <c r="I6" s="8" t="s">
        <v>150</v>
      </c>
    </row>
    <row r="7" spans="1:108" hidden="1" x14ac:dyDescent="0.2">
      <c r="A7" s="1" t="s">
        <v>151</v>
      </c>
      <c r="B7" s="1">
        <f>B23</f>
        <v>0</v>
      </c>
      <c r="C7" s="2" t="s">
        <v>152</v>
      </c>
      <c r="D7" s="1">
        <f t="shared" si="1"/>
        <v>0</v>
      </c>
      <c r="E7" s="1">
        <f>B39</f>
        <v>0</v>
      </c>
      <c r="F7" s="6">
        <f t="shared" si="2"/>
        <v>0</v>
      </c>
      <c r="G7" s="6">
        <f>F7*B4</f>
        <v>0</v>
      </c>
      <c r="I7" s="8"/>
    </row>
    <row r="8" spans="1:108" ht="3" hidden="1" customHeight="1" x14ac:dyDescent="0.2">
      <c r="A8" s="1" t="s">
        <v>153</v>
      </c>
      <c r="B8" s="1">
        <f>B25</f>
        <v>9980</v>
      </c>
      <c r="D8" s="254" t="s">
        <v>154</v>
      </c>
      <c r="E8" s="255"/>
      <c r="F8" s="256"/>
      <c r="G8" s="1">
        <f>SUM(G3:G7)+E6</f>
        <v>249.5</v>
      </c>
      <c r="I8" s="8"/>
    </row>
    <row r="9" spans="1:108" hidden="1" x14ac:dyDescent="0.2">
      <c r="A9" s="1" t="s">
        <v>155</v>
      </c>
      <c r="B9" s="1">
        <f>B24</f>
        <v>0</v>
      </c>
      <c r="D9" s="254" t="s">
        <v>156</v>
      </c>
      <c r="E9" s="255"/>
      <c r="F9" s="255"/>
      <c r="G9" s="256"/>
      <c r="I9" s="8"/>
    </row>
    <row r="10" spans="1:108" hidden="1" x14ac:dyDescent="0.2">
      <c r="A10" s="9" t="s">
        <v>157</v>
      </c>
      <c r="B10" s="10">
        <f>B1*B5</f>
        <v>0</v>
      </c>
      <c r="C10" s="11"/>
      <c r="D10" s="10"/>
      <c r="I10" s="8"/>
    </row>
    <row r="11" spans="1:108" hidden="1" x14ac:dyDescent="0.2">
      <c r="A11" s="9" t="s">
        <v>158</v>
      </c>
      <c r="B11" s="10">
        <f t="shared" ref="B11:B12" si="3">B2*B6</f>
        <v>0</v>
      </c>
      <c r="I11" s="8"/>
    </row>
    <row r="12" spans="1:108" ht="0.75" hidden="1" customHeight="1" x14ac:dyDescent="0.2">
      <c r="A12" s="9" t="s">
        <v>159</v>
      </c>
      <c r="B12" s="10">
        <f t="shared" si="3"/>
        <v>0</v>
      </c>
      <c r="I12" s="8"/>
    </row>
    <row r="13" spans="1:108" ht="0.75" hidden="1" customHeight="1" x14ac:dyDescent="0.2">
      <c r="A13" s="1" t="s">
        <v>160</v>
      </c>
      <c r="B13" s="6">
        <f>B8</f>
        <v>9980</v>
      </c>
      <c r="I13" s="8"/>
    </row>
    <row r="14" spans="1:108" ht="36.75" hidden="1" customHeight="1" x14ac:dyDescent="0.2">
      <c r="A14" s="1" t="s">
        <v>161</v>
      </c>
      <c r="B14" s="12">
        <f>B4*B9</f>
        <v>0</v>
      </c>
      <c r="C14" s="12"/>
      <c r="D14" s="12"/>
      <c r="E14" s="12"/>
      <c r="F14" s="12"/>
      <c r="G14" s="12"/>
      <c r="H14" s="12"/>
      <c r="I14" s="13"/>
    </row>
    <row r="15" spans="1:108" ht="38.25" hidden="1" customHeight="1" x14ac:dyDescent="0.2">
      <c r="A15" s="19" t="str">
        <f>AL20&amp;" "&amp;AM20&amp;" "&amp;AN20&amp;""&amp;AR15</f>
        <v>سعر الدينار بالشيكل</v>
      </c>
      <c r="B15" s="17">
        <f>BF17</f>
        <v>5.3119450071000003</v>
      </c>
      <c r="C15" s="254" t="s">
        <v>325</v>
      </c>
      <c r="D15" s="256"/>
      <c r="E15" s="167" t="str">
        <f>W99</f>
        <v>الدينار</v>
      </c>
      <c r="F15" s="169" t="str">
        <f>X99</f>
        <v>JOD</v>
      </c>
      <c r="G15" s="15" t="s">
        <v>232</v>
      </c>
      <c r="H15" s="15">
        <f>BH17</f>
        <v>69</v>
      </c>
      <c r="I15" s="41">
        <f>B15</f>
        <v>5.3119450071000003</v>
      </c>
      <c r="J15" s="6" t="str">
        <f>C27</f>
        <v>شيكل</v>
      </c>
      <c r="R15" s="32"/>
      <c r="V15" s="1"/>
      <c r="W15" s="36" t="s">
        <v>178</v>
      </c>
      <c r="AM15" s="16">
        <f>(B19/31.1034768)*85</f>
        <v>13095.536975459941</v>
      </c>
      <c r="AN15" s="16">
        <f>MIN(AM15:AM16)</f>
        <v>1233.9495940233921</v>
      </c>
      <c r="AO15" s="16" t="s">
        <v>181</v>
      </c>
      <c r="AP15" s="16">
        <f>SUM(F30:F34)</f>
        <v>5928.8920747743596</v>
      </c>
      <c r="AQ15" s="16">
        <f>SUM(G30:G34)</f>
        <v>62921.553493575819</v>
      </c>
      <c r="AR15" s="16" t="str">
        <f>E19</f>
        <v>الشيكل</v>
      </c>
      <c r="AX15" s="16" t="s">
        <v>186</v>
      </c>
      <c r="AY15" s="16">
        <f>C122</f>
        <v>0</v>
      </c>
      <c r="AZ15" s="16" t="s">
        <v>187</v>
      </c>
      <c r="BA15" s="16">
        <f>F122</f>
        <v>0</v>
      </c>
      <c r="BB15" s="16">
        <f>COUNTIF(B110:G110,"=1")</f>
        <v>0</v>
      </c>
      <c r="BD15" s="16" t="s">
        <v>192</v>
      </c>
      <c r="BE15" s="17" t="s">
        <v>205</v>
      </c>
      <c r="BI15" s="17" t="s">
        <v>238</v>
      </c>
      <c r="BJ15" s="17" t="str">
        <f>C31</f>
        <v>دولار</v>
      </c>
      <c r="BK15" s="17">
        <f>B77*(B15/B16)</f>
        <v>0</v>
      </c>
      <c r="BL15" s="17" t="str">
        <f>BK15&amp;""&amp;C31</f>
        <v>0دولار</v>
      </c>
      <c r="BM15" s="17">
        <f>(B16/B15)*B77</f>
        <v>0</v>
      </c>
      <c r="BN15" s="17" t="str">
        <f>BM15&amp;""&amp;C30</f>
        <v>0دينار</v>
      </c>
      <c r="CF15" s="16" t="e">
        <f>ROUND(B223,8)</f>
        <v>#DIV/0!</v>
      </c>
      <c r="CG15" s="16" t="e">
        <f>CF15*40</f>
        <v>#DIV/0!</v>
      </c>
      <c r="CJ15" s="91"/>
      <c r="CK15" s="91"/>
      <c r="CL15" s="17" t="s">
        <v>299</v>
      </c>
      <c r="CM15" s="17" t="s">
        <v>305</v>
      </c>
      <c r="CN15" s="17" t="s">
        <v>300</v>
      </c>
      <c r="CO15" s="17" t="s">
        <v>301</v>
      </c>
      <c r="CP15" s="17" t="s">
        <v>302</v>
      </c>
      <c r="CQ15" s="17" t="s">
        <v>303</v>
      </c>
      <c r="CR15" s="17" t="s">
        <v>304</v>
      </c>
      <c r="CS15" s="91"/>
      <c r="CT15" s="91"/>
      <c r="CU15" s="91"/>
      <c r="DA15" s="16" t="s">
        <v>316</v>
      </c>
      <c r="DB15" s="16" t="s">
        <v>317</v>
      </c>
      <c r="DC15" s="16" t="str">
        <f>C27</f>
        <v>شيكل</v>
      </c>
      <c r="DD15" s="16" t="str">
        <f>DA15&amp;" "&amp;DB15&amp;" "&amp;DC15</f>
        <v>ذهب إلى  شيكل</v>
      </c>
    </row>
    <row r="16" spans="1:108" ht="39" hidden="1" customHeight="1" x14ac:dyDescent="0.2">
      <c r="A16" s="19" t="str">
        <f>AL21&amp;" "&amp;AM21&amp;" "&amp;AN21&amp;""&amp;AR15</f>
        <v>سعر الدولار بالشيكل</v>
      </c>
      <c r="B16" s="17">
        <f t="shared" ref="B16:B20" si="4">BF18</f>
        <v>3.7680272618999999</v>
      </c>
      <c r="C16" s="254" t="s">
        <v>326</v>
      </c>
      <c r="D16" s="256"/>
      <c r="E16" s="167" t="str">
        <f t="shared" ref="E16:F16" si="5">W100</f>
        <v>الدولار</v>
      </c>
      <c r="F16" s="169" t="str">
        <f t="shared" si="5"/>
        <v>USD</v>
      </c>
      <c r="G16" s="15" t="s">
        <v>232</v>
      </c>
      <c r="H16" s="15">
        <f t="shared" ref="H16:H18" si="6">BH18</f>
        <v>24</v>
      </c>
      <c r="I16" s="41">
        <f t="shared" ref="I16:I18" si="7">B16</f>
        <v>3.7680272618999999</v>
      </c>
      <c r="J16" s="6" t="str">
        <f>C27</f>
        <v>شيكل</v>
      </c>
      <c r="AM16" s="16">
        <f>(B20/31.1034768)*595</f>
        <v>1233.9495940233921</v>
      </c>
      <c r="AN16" s="16">
        <f>MAX(AM15:AM16)</f>
        <v>13095.536975459941</v>
      </c>
      <c r="AO16" s="16" t="s">
        <v>182</v>
      </c>
      <c r="AS16" s="111"/>
      <c r="AT16" s="111">
        <f>(B44-D44)*(1/B15)</f>
        <v>46.969612762653931</v>
      </c>
      <c r="AU16" s="111">
        <f>(B44-D44)*(1/B16)</f>
        <v>66.215019865379503</v>
      </c>
      <c r="AV16" s="111">
        <f>(B44-D44)*(1/B17)</f>
        <v>587.78405403853174</v>
      </c>
      <c r="AW16" s="112">
        <f>(B44-D44)*(1/B18)</f>
        <v>248.33115071817016</v>
      </c>
      <c r="AX16" s="16" t="s">
        <v>295</v>
      </c>
      <c r="AY16" s="16">
        <f>C123</f>
        <v>0</v>
      </c>
      <c r="AZ16" s="16" t="s">
        <v>295</v>
      </c>
      <c r="BA16" s="16">
        <f>F123</f>
        <v>0</v>
      </c>
      <c r="BB16" s="16">
        <f t="shared" ref="BB16:BB79" si="8">COUNTIF(B111:G111,"=1")</f>
        <v>0</v>
      </c>
      <c r="BD16" s="18" t="s">
        <v>225</v>
      </c>
      <c r="BE16" s="18" t="s">
        <v>169</v>
      </c>
      <c r="BF16" s="18" t="s">
        <v>226</v>
      </c>
      <c r="BH16" s="16" t="s">
        <v>231</v>
      </c>
      <c r="BI16" s="17" t="s">
        <v>239</v>
      </c>
      <c r="BJ16" s="17" t="str">
        <f>C32</f>
        <v>جنيه</v>
      </c>
      <c r="BK16" s="17">
        <f>B78*(B15/B17)</f>
        <v>0</v>
      </c>
      <c r="BL16" s="17" t="str">
        <f t="shared" ref="BL16:BL18" si="9">BK16&amp;""&amp;C32</f>
        <v>0جنيه</v>
      </c>
      <c r="BM16" s="17">
        <f>(B17/B15)*B78</f>
        <v>0</v>
      </c>
      <c r="BN16" s="17" t="str">
        <f>BM16&amp;""&amp;C30</f>
        <v>0دينار</v>
      </c>
      <c r="BP16" s="16">
        <f>H16-2</f>
        <v>22</v>
      </c>
      <c r="CF16" s="16" t="e">
        <f>ROUND(C223,8)</f>
        <v>#DIV/0!</v>
      </c>
      <c r="CG16" s="16" t="e">
        <f t="shared" ref="CG16:CG21" si="10">CF16*40</f>
        <v>#DIV/0!</v>
      </c>
      <c r="CJ16" s="91"/>
      <c r="CK16" s="91" t="s">
        <v>310</v>
      </c>
      <c r="CL16" s="17">
        <f>B19/31.1034768</f>
        <v>154.06514088776402</v>
      </c>
      <c r="CM16" s="17">
        <f>B20/31.1034768</f>
        <v>2.0738648639048609</v>
      </c>
      <c r="CN16" s="17">
        <f>B15</f>
        <v>5.3119450071000003</v>
      </c>
      <c r="CO16" s="17">
        <f>B16</f>
        <v>3.7680272618999999</v>
      </c>
      <c r="CP16" s="17">
        <f>B17</f>
        <v>0.4244756187</v>
      </c>
      <c r="CQ16" s="17">
        <f>B18</f>
        <v>1.004706817</v>
      </c>
      <c r="CR16" s="17">
        <v>1</v>
      </c>
      <c r="CS16" s="91"/>
      <c r="CT16" s="91"/>
      <c r="CU16" s="91"/>
      <c r="DA16" s="16" t="s">
        <v>318</v>
      </c>
      <c r="DB16" s="16" t="s">
        <v>317</v>
      </c>
      <c r="DC16" s="16" t="str">
        <f>C27</f>
        <v>شيكل</v>
      </c>
      <c r="DD16" s="16" t="str">
        <f>DA16&amp;" "&amp;DB16&amp;" "&amp;DC16</f>
        <v>فضة إلى  شيكل</v>
      </c>
    </row>
    <row r="17" spans="1:109" ht="57" hidden="1" customHeight="1" x14ac:dyDescent="0.2">
      <c r="A17" s="19" t="str">
        <f>AL22&amp;" "&amp;AM22&amp;" "&amp;AN22&amp;""&amp;AR15</f>
        <v>سعر الجنيه بالشيكل</v>
      </c>
      <c r="B17" s="17">
        <f t="shared" si="4"/>
        <v>0.4244756187</v>
      </c>
      <c r="C17" s="264" t="s">
        <v>327</v>
      </c>
      <c r="D17" s="265"/>
      <c r="E17" s="167" t="str">
        <f t="shared" ref="E17:F17" si="11">W101</f>
        <v>الجنيه</v>
      </c>
      <c r="F17" s="169" t="str">
        <f t="shared" si="11"/>
        <v>EGP</v>
      </c>
      <c r="G17" s="15" t="s">
        <v>232</v>
      </c>
      <c r="H17" s="15">
        <f t="shared" si="6"/>
        <v>50</v>
      </c>
      <c r="I17" s="41">
        <f t="shared" si="7"/>
        <v>0.4244756187</v>
      </c>
      <c r="J17" s="6" t="str">
        <f>C27</f>
        <v>شيكل</v>
      </c>
      <c r="AS17" s="17">
        <f>(B45-D45)*(B15)</f>
        <v>249.5</v>
      </c>
      <c r="AT17" s="17"/>
      <c r="AU17" s="17">
        <f>(B45-D45)*(B15/B16)</f>
        <v>66.215019865379489</v>
      </c>
      <c r="AV17" s="17">
        <f>(B45-D45)*(B15/B17)</f>
        <v>587.78405403853174</v>
      </c>
      <c r="AW17" s="19">
        <f>(B45-D45)*(B15/B18)</f>
        <v>248.33115071817016</v>
      </c>
      <c r="AX17" s="16" t="s">
        <v>296</v>
      </c>
      <c r="AY17" s="16" t="e">
        <f>AY16*(24/AY15)</f>
        <v>#DIV/0!</v>
      </c>
      <c r="AZ17" s="16" t="s">
        <v>296</v>
      </c>
      <c r="BA17" s="16" t="e">
        <f>BA16*(1000/BA15)</f>
        <v>#DIV/0!</v>
      </c>
      <c r="BB17" s="16">
        <f t="shared" si="8"/>
        <v>0</v>
      </c>
      <c r="BD17" s="17" t="str">
        <f>F15</f>
        <v>JOD</v>
      </c>
      <c r="BE17" s="17" t="str">
        <f>E15</f>
        <v>الدينار</v>
      </c>
      <c r="BF17" s="17">
        <f t="shared" ref="BF17:BF23" si="12">VLOOKUP(BH17,$O$105:$S$2000,5)</f>
        <v>5.3119450071000003</v>
      </c>
      <c r="BG17" s="17" t="str">
        <f>MID($P$1,3,15)</f>
        <v/>
      </c>
      <c r="BH17" s="19">
        <f>MATCH($BD$17,$P$105:$P$2000,0)</f>
        <v>69</v>
      </c>
      <c r="BI17" s="17" t="s">
        <v>240</v>
      </c>
      <c r="BJ17" s="17" t="str">
        <f>C33</f>
        <v>ريال</v>
      </c>
      <c r="BK17" s="17">
        <f>B79*(B15/B18)</f>
        <v>0</v>
      </c>
      <c r="BL17" s="17" t="str">
        <f t="shared" si="9"/>
        <v>0ريال</v>
      </c>
      <c r="BM17" s="17">
        <f>(B18/B15)*B79</f>
        <v>0</v>
      </c>
      <c r="BN17" s="17" t="str">
        <f>BM17&amp;""&amp;C30</f>
        <v>0دينار</v>
      </c>
      <c r="CF17" s="16" t="e">
        <f>ROUND(D223,8)</f>
        <v>#DIV/0!</v>
      </c>
      <c r="CG17" s="16" t="e">
        <f t="shared" si="10"/>
        <v>#DIV/0!</v>
      </c>
      <c r="CJ17" s="91"/>
      <c r="CK17" s="91" t="s">
        <v>309</v>
      </c>
      <c r="CL17" s="91" t="e">
        <f>CS22/CL19</f>
        <v>#DIV/0!</v>
      </c>
      <c r="CM17" s="91" t="e">
        <f>CS22/CM19</f>
        <v>#DIV/0!</v>
      </c>
      <c r="CN17" s="91" t="e">
        <f>CS22/CN19</f>
        <v>#DIV/0!</v>
      </c>
      <c r="CO17" s="91" t="e">
        <f>CS22/CO19</f>
        <v>#DIV/0!</v>
      </c>
      <c r="CP17" s="91" t="e">
        <f>CS22/CP19</f>
        <v>#DIV/0!</v>
      </c>
      <c r="CQ17" s="91" t="e">
        <f>CS22/CQ19</f>
        <v>#DIV/0!</v>
      </c>
      <c r="CR17" s="91" t="e">
        <f>CS22/CR19</f>
        <v>#DIV/0!</v>
      </c>
      <c r="CS17" s="91"/>
      <c r="CT17" s="91"/>
      <c r="CU17" s="91"/>
      <c r="DA17" s="16" t="s">
        <v>322</v>
      </c>
      <c r="DB17" s="16" t="s">
        <v>323</v>
      </c>
    </row>
    <row r="18" spans="1:109" ht="56.25" hidden="1" customHeight="1" x14ac:dyDescent="0.2">
      <c r="A18" s="19" t="str">
        <f>AL23&amp;" "&amp;AM23&amp;" "&amp;AN23&amp;""&amp;AR15</f>
        <v>سعر الريال بالشيكل</v>
      </c>
      <c r="B18" s="17">
        <f t="shared" si="4"/>
        <v>1.004706817</v>
      </c>
      <c r="C18" s="254" t="s">
        <v>328</v>
      </c>
      <c r="D18" s="256"/>
      <c r="E18" s="167" t="str">
        <f t="shared" ref="E18:F18" si="13">W102</f>
        <v>الريال</v>
      </c>
      <c r="F18" s="169" t="str">
        <f t="shared" si="13"/>
        <v>SAR</v>
      </c>
      <c r="G18" s="15" t="s">
        <v>232</v>
      </c>
      <c r="H18" s="15">
        <f t="shared" si="6"/>
        <v>45</v>
      </c>
      <c r="I18" s="41">
        <f t="shared" si="7"/>
        <v>1.004706817</v>
      </c>
      <c r="J18" s="6" t="str">
        <f>C27</f>
        <v>شيكل</v>
      </c>
      <c r="AL18" s="16" t="s">
        <v>291</v>
      </c>
      <c r="AM18" s="16" t="s">
        <v>205</v>
      </c>
      <c r="AO18" s="16" t="s">
        <v>292</v>
      </c>
      <c r="AP18" s="16" t="s">
        <v>194</v>
      </c>
      <c r="AS18" s="17">
        <f>(B46-D46)*(B16)</f>
        <v>249.50000000000003</v>
      </c>
      <c r="AT18" s="17">
        <f>(B46-D46)*(B16/B15)</f>
        <v>46.969612762653931</v>
      </c>
      <c r="AU18" s="17"/>
      <c r="AV18" s="17">
        <f>(B46-D46)*(B16/B17)</f>
        <v>587.78405403853174</v>
      </c>
      <c r="AW18" s="19">
        <f>(B46-D46)*(B16/B18)</f>
        <v>248.33115071817019</v>
      </c>
      <c r="AX18" s="16" t="s">
        <v>297</v>
      </c>
      <c r="AY18" s="16" t="e">
        <f>AY17*31.1034768</f>
        <v>#DIV/0!</v>
      </c>
      <c r="AZ18" s="16" t="s">
        <v>297</v>
      </c>
      <c r="BA18" s="16" t="e">
        <f>BA17*31.1034768</f>
        <v>#DIV/0!</v>
      </c>
      <c r="BB18" s="16">
        <f t="shared" si="8"/>
        <v>0</v>
      </c>
      <c r="BD18" s="17" t="str">
        <f t="shared" ref="BD18:BD20" si="14">F16</f>
        <v>USD</v>
      </c>
      <c r="BE18" s="17" t="str">
        <f t="shared" ref="BE18:BE20" si="15">E16</f>
        <v>الدولار</v>
      </c>
      <c r="BF18" s="17">
        <f t="shared" si="12"/>
        <v>3.7680272618999999</v>
      </c>
      <c r="BG18" s="17" t="str">
        <f t="shared" ref="BG18:BG22" si="16">MID($P$1,3,15)</f>
        <v/>
      </c>
      <c r="BH18" s="19">
        <f>MATCH($BD$18,$P$105:$P$2000,0)</f>
        <v>24</v>
      </c>
      <c r="BI18" s="17" t="s">
        <v>241</v>
      </c>
      <c r="BJ18" s="17" t="str">
        <f>C34</f>
        <v>شيكل</v>
      </c>
      <c r="BK18" s="17">
        <f>B80*B15</f>
        <v>0</v>
      </c>
      <c r="BL18" s="17" t="str">
        <f t="shared" si="9"/>
        <v>0شيكل</v>
      </c>
      <c r="BM18" s="17">
        <f>(1/B15)*B80</f>
        <v>0</v>
      </c>
      <c r="BN18" s="17" t="str">
        <f>BM18&amp;""&amp;C30</f>
        <v>0دينار</v>
      </c>
      <c r="CF18" s="16" t="e">
        <f>ROUND(E223,8)</f>
        <v>#DIV/0!</v>
      </c>
      <c r="CG18" s="16" t="e">
        <f t="shared" si="10"/>
        <v>#DIV/0!</v>
      </c>
      <c r="CJ18" s="91"/>
      <c r="CK18" s="17" t="s">
        <v>249</v>
      </c>
      <c r="CL18" s="17">
        <f>G91</f>
        <v>0</v>
      </c>
      <c r="CM18" s="17">
        <f>G92</f>
        <v>0</v>
      </c>
      <c r="CN18" s="17">
        <f>G93</f>
        <v>0</v>
      </c>
      <c r="CO18" s="17">
        <f>G94</f>
        <v>0</v>
      </c>
      <c r="CP18" s="17">
        <f>G95</f>
        <v>0</v>
      </c>
      <c r="CQ18" s="17">
        <f>G96</f>
        <v>0</v>
      </c>
      <c r="CR18" s="17">
        <f>G97</f>
        <v>249.5</v>
      </c>
      <c r="CS18" s="17"/>
      <c r="CT18" s="17"/>
      <c r="CU18" s="91"/>
      <c r="CZ18" s="16" t="s">
        <v>321</v>
      </c>
      <c r="DA18" s="16">
        <f>B110</f>
        <v>154.06514088776402</v>
      </c>
      <c r="DB18" s="16">
        <f>F81</f>
        <v>0</v>
      </c>
      <c r="DC18" s="16">
        <f>DA18*DB18</f>
        <v>0</v>
      </c>
      <c r="DD18" s="16">
        <f>1/DA18</f>
        <v>6.4907609485035742E-3</v>
      </c>
      <c r="DE18" s="16">
        <f>DB18*DD18</f>
        <v>0</v>
      </c>
    </row>
    <row r="19" spans="1:109" ht="54" hidden="1" customHeight="1" x14ac:dyDescent="0.2">
      <c r="A19" s="19" t="str">
        <f>AL24&amp;" "&amp;AM24&amp;" "&amp;AN24&amp;""&amp;AR15</f>
        <v>سعر الذهب بالشيكل</v>
      </c>
      <c r="B19" s="17">
        <f t="shared" si="4"/>
        <v>4791.9615352912997</v>
      </c>
      <c r="C19" s="266" t="s">
        <v>329</v>
      </c>
      <c r="D19" s="267"/>
      <c r="E19" s="167" t="str">
        <f t="shared" ref="E19:F19" si="17">W103</f>
        <v>الشيكل</v>
      </c>
      <c r="F19" s="169" t="str">
        <f t="shared" si="17"/>
        <v>ILS</v>
      </c>
      <c r="G19" s="15" t="s">
        <v>232</v>
      </c>
      <c r="H19" s="15">
        <f>BH23</f>
        <v>57</v>
      </c>
      <c r="I19" s="41">
        <f>BF23</f>
        <v>1</v>
      </c>
      <c r="J19" s="6" t="str">
        <f>C27</f>
        <v>شيكل</v>
      </c>
      <c r="R19" s="242"/>
      <c r="AS19" s="17">
        <f>(B47-D47)*(B17)</f>
        <v>249.5</v>
      </c>
      <c r="AT19" s="17">
        <f>(B47-D47)*(B17/B15)</f>
        <v>46.969612762653931</v>
      </c>
      <c r="AU19" s="17">
        <f>(B47-D47)*(B17/B16)</f>
        <v>66.215019865379489</v>
      </c>
      <c r="AV19" s="17"/>
      <c r="AW19" s="19">
        <f>(B47-D47)*(B17/B18)</f>
        <v>248.33115071817016</v>
      </c>
      <c r="BB19" s="16">
        <f t="shared" si="8"/>
        <v>0</v>
      </c>
      <c r="BD19" s="17" t="str">
        <f t="shared" si="14"/>
        <v>EGP</v>
      </c>
      <c r="BE19" s="17" t="str">
        <f t="shared" si="15"/>
        <v>الجنيه</v>
      </c>
      <c r="BF19" s="17">
        <f t="shared" si="12"/>
        <v>0.4244756187</v>
      </c>
      <c r="BG19" s="17" t="str">
        <f t="shared" si="16"/>
        <v/>
      </c>
      <c r="BH19" s="19">
        <f>MATCH($BD$19,$P$105:$P$2000,0)</f>
        <v>50</v>
      </c>
      <c r="BI19" s="17" t="s">
        <v>242</v>
      </c>
      <c r="BJ19" s="17" t="str">
        <f>C32</f>
        <v>جنيه</v>
      </c>
      <c r="BK19" s="17">
        <f>B81*(B16/B17)</f>
        <v>0</v>
      </c>
      <c r="BL19" s="17" t="str">
        <f>BK19&amp;""&amp;C32</f>
        <v>0جنيه</v>
      </c>
      <c r="BM19" s="17">
        <f>(B17/B16)*B81</f>
        <v>0</v>
      </c>
      <c r="BN19" s="17" t="str">
        <f>BM19&amp;""&amp;C31</f>
        <v>0دولار</v>
      </c>
      <c r="CF19" s="16" t="e">
        <f>ROUND(F223,8)</f>
        <v>#DIV/0!</v>
      </c>
      <c r="CG19" s="16" t="e">
        <f t="shared" si="10"/>
        <v>#DIV/0!</v>
      </c>
      <c r="CJ19" s="91"/>
      <c r="CK19" s="17" t="s">
        <v>307</v>
      </c>
      <c r="CL19" s="17">
        <f>B113</f>
        <v>0</v>
      </c>
      <c r="CM19" s="17">
        <f t="shared" ref="CM19:CR19" si="18">C113</f>
        <v>0</v>
      </c>
      <c r="CN19" s="17">
        <f t="shared" si="18"/>
        <v>0</v>
      </c>
      <c r="CO19" s="17">
        <f t="shared" si="18"/>
        <v>0</v>
      </c>
      <c r="CP19" s="17">
        <f t="shared" si="18"/>
        <v>0</v>
      </c>
      <c r="CQ19" s="17">
        <f t="shared" si="18"/>
        <v>0</v>
      </c>
      <c r="CR19" s="17">
        <f t="shared" si="18"/>
        <v>0</v>
      </c>
      <c r="CS19" s="17"/>
      <c r="CT19" s="17"/>
      <c r="CU19" s="91"/>
      <c r="CZ19" s="16" t="s">
        <v>324</v>
      </c>
      <c r="DA19" s="16">
        <f>C110</f>
        <v>2.0738648639048609</v>
      </c>
      <c r="DB19" s="16">
        <f>F82</f>
        <v>0</v>
      </c>
      <c r="DC19" s="16">
        <f>DA19*DB19</f>
        <v>0</v>
      </c>
      <c r="DD19" s="16">
        <f>1/DA19</f>
        <v>0.48219149540781037</v>
      </c>
      <c r="DE19" s="16">
        <f>DB19*DD19</f>
        <v>0</v>
      </c>
    </row>
    <row r="20" spans="1:109" ht="42.75" hidden="1" customHeight="1" x14ac:dyDescent="0.2">
      <c r="A20" s="19" t="str">
        <f>AL25&amp;" "&amp;AM25&amp;" "&amp;AN25&amp;""&amp;AR15</f>
        <v>سعر الفضة بالشيكل</v>
      </c>
      <c r="B20" s="17">
        <f t="shared" si="4"/>
        <v>64.5044076808</v>
      </c>
      <c r="C20" s="254" t="s">
        <v>330</v>
      </c>
      <c r="D20" s="256"/>
      <c r="E20" s="167" t="str">
        <f t="shared" ref="E20:F20" si="19">W104</f>
        <v>الذهب</v>
      </c>
      <c r="F20" s="169" t="str">
        <f t="shared" si="19"/>
        <v>XAU</v>
      </c>
      <c r="G20" s="15" t="s">
        <v>232</v>
      </c>
      <c r="H20" s="15">
        <f>BH21</f>
        <v>60</v>
      </c>
      <c r="I20" s="41">
        <f>B19</f>
        <v>4791.9615352912997</v>
      </c>
      <c r="J20" s="6" t="str">
        <f>C27</f>
        <v>شيكل</v>
      </c>
      <c r="R20" s="242"/>
      <c r="AL20" s="16" t="s">
        <v>189</v>
      </c>
      <c r="AM20" s="16" t="str">
        <f>E15</f>
        <v>الدينار</v>
      </c>
      <c r="AN20" s="16" t="s">
        <v>194</v>
      </c>
      <c r="AO20" s="16" t="s">
        <v>190</v>
      </c>
      <c r="AP20" s="16" t="str">
        <f>AM20</f>
        <v>الدينار</v>
      </c>
      <c r="AQ20" s="16" t="s">
        <v>191</v>
      </c>
      <c r="AS20" s="18">
        <f>(B48-D48)*(B18)</f>
        <v>249.5</v>
      </c>
      <c r="AT20" s="18">
        <f>(B48-D48)*(B18/B15)</f>
        <v>46.969612762653931</v>
      </c>
      <c r="AU20" s="18">
        <f>(B48-D48)*(B18/B16)</f>
        <v>66.215019865379489</v>
      </c>
      <c r="AV20" s="18">
        <f>(B48-D48)*(B18/B17)</f>
        <v>587.78405403853174</v>
      </c>
      <c r="AW20" s="113"/>
      <c r="BB20" s="16">
        <f t="shared" si="8"/>
        <v>0</v>
      </c>
      <c r="BD20" s="17" t="str">
        <f t="shared" si="14"/>
        <v>SAR</v>
      </c>
      <c r="BE20" s="17" t="str">
        <f t="shared" si="15"/>
        <v>الريال</v>
      </c>
      <c r="BF20" s="17">
        <f t="shared" si="12"/>
        <v>1.004706817</v>
      </c>
      <c r="BG20" s="17" t="str">
        <f t="shared" si="16"/>
        <v/>
      </c>
      <c r="BH20" s="19">
        <f>MATCH($BD$20,$P$105:$P$2000,0)</f>
        <v>45</v>
      </c>
      <c r="BI20" s="17" t="s">
        <v>243</v>
      </c>
      <c r="BJ20" s="17" t="str">
        <f>C33</f>
        <v>ريال</v>
      </c>
      <c r="BK20" s="17">
        <f>B82*(B16/B18)</f>
        <v>0</v>
      </c>
      <c r="BL20" s="17" t="str">
        <f>BK20&amp;""&amp;C33</f>
        <v>0ريال</v>
      </c>
      <c r="BM20" s="17">
        <f>(B18/B16)*B82</f>
        <v>0</v>
      </c>
      <c r="BN20" s="17" t="str">
        <f>BM20&amp;""&amp;C31</f>
        <v>0دولار</v>
      </c>
      <c r="CF20" s="16" t="e">
        <f>ROUND(G223,8)</f>
        <v>#DIV/0!</v>
      </c>
      <c r="CG20" s="16" t="e">
        <f t="shared" si="10"/>
        <v>#DIV/0!</v>
      </c>
      <c r="CJ20" s="91"/>
      <c r="CK20" s="17" t="s">
        <v>306</v>
      </c>
      <c r="CL20" s="17">
        <f>B114</f>
        <v>0</v>
      </c>
      <c r="CM20" s="17">
        <f t="shared" ref="CM20:CR20" si="20">C114</f>
        <v>0</v>
      </c>
      <c r="CN20" s="17">
        <f t="shared" si="20"/>
        <v>0</v>
      </c>
      <c r="CO20" s="17">
        <f t="shared" si="20"/>
        <v>0</v>
      </c>
      <c r="CP20" s="17">
        <f t="shared" si="20"/>
        <v>0</v>
      </c>
      <c r="CQ20" s="17">
        <f t="shared" si="20"/>
        <v>0</v>
      </c>
      <c r="CR20" s="17">
        <f t="shared" si="20"/>
        <v>0</v>
      </c>
      <c r="CS20" s="17"/>
      <c r="CT20" s="17"/>
      <c r="CU20" s="91"/>
    </row>
    <row r="21" spans="1:109" ht="38.25" hidden="1" customHeight="1" x14ac:dyDescent="0.2">
      <c r="A21" s="138" t="str">
        <f>AO20&amp;" "&amp;AP20&amp;" "&amp;AQ20</f>
        <v>مجموع الدينار الكلي</v>
      </c>
      <c r="B21" s="19">
        <f>H99</f>
        <v>0</v>
      </c>
      <c r="C21" s="254" t="s">
        <v>331</v>
      </c>
      <c r="D21" s="256"/>
      <c r="E21" s="167" t="str">
        <f t="shared" ref="E21:F21" si="21">W105</f>
        <v>الفضة</v>
      </c>
      <c r="F21" s="169" t="str">
        <f t="shared" si="21"/>
        <v>XAG</v>
      </c>
      <c r="G21" s="15" t="s">
        <v>232</v>
      </c>
      <c r="H21" s="15">
        <f>BH22</f>
        <v>92</v>
      </c>
      <c r="I21" s="41">
        <f>B20</f>
        <v>64.5044076808</v>
      </c>
      <c r="J21" s="6" t="str">
        <f>C27</f>
        <v>شيكل</v>
      </c>
      <c r="AL21" s="16" t="s">
        <v>189</v>
      </c>
      <c r="AM21" s="16" t="str">
        <f>E16</f>
        <v>الدولار</v>
      </c>
      <c r="AN21" s="16" t="s">
        <v>194</v>
      </c>
      <c r="AO21" s="16" t="s">
        <v>190</v>
      </c>
      <c r="AP21" s="16" t="str">
        <f t="shared" ref="AP21:AP23" si="22">AM21</f>
        <v>الدولار</v>
      </c>
      <c r="AQ21" s="16" t="s">
        <v>191</v>
      </c>
      <c r="BB21" s="16">
        <f t="shared" si="8"/>
        <v>0</v>
      </c>
      <c r="BD21" s="17" t="s">
        <v>229</v>
      </c>
      <c r="BE21" s="17" t="s">
        <v>227</v>
      </c>
      <c r="BF21" s="17">
        <f t="shared" si="12"/>
        <v>4791.9615352912997</v>
      </c>
      <c r="BG21" s="17" t="str">
        <f t="shared" si="16"/>
        <v/>
      </c>
      <c r="BH21" s="19">
        <f>MATCH($BD$21,$P$105:$P$2000,0)</f>
        <v>60</v>
      </c>
      <c r="BI21" s="17" t="s">
        <v>244</v>
      </c>
      <c r="BJ21" s="17" t="str">
        <f>C34</f>
        <v>شيكل</v>
      </c>
      <c r="BK21" s="17">
        <f>B83*B16</f>
        <v>37604.912073761996</v>
      </c>
      <c r="BL21" s="17" t="str">
        <f>BK21&amp;""&amp;C34</f>
        <v>37604.912073762شيكل</v>
      </c>
      <c r="BM21" s="17">
        <f>(1/B16)*B83</f>
        <v>2648.6007946151799</v>
      </c>
      <c r="BN21" s="17" t="str">
        <f>BM21&amp;""&amp;C31</f>
        <v>2648.60079461518دولار</v>
      </c>
      <c r="CF21" s="16" t="e">
        <f>ROUND(H223,8)</f>
        <v>#DIV/0!</v>
      </c>
      <c r="CG21" s="16" t="e">
        <f t="shared" si="10"/>
        <v>#DIV/0!</v>
      </c>
      <c r="CJ21" s="91"/>
      <c r="CK21" s="17" t="s">
        <v>128</v>
      </c>
      <c r="CL21" s="17">
        <f t="shared" ref="CL21:CR21" si="23">CL18-CL20</f>
        <v>0</v>
      </c>
      <c r="CM21" s="17">
        <f t="shared" si="23"/>
        <v>0</v>
      </c>
      <c r="CN21" s="17">
        <f t="shared" si="23"/>
        <v>0</v>
      </c>
      <c r="CO21" s="17">
        <f t="shared" si="23"/>
        <v>0</v>
      </c>
      <c r="CP21" s="17">
        <f t="shared" si="23"/>
        <v>0</v>
      </c>
      <c r="CQ21" s="17">
        <f t="shared" si="23"/>
        <v>0</v>
      </c>
      <c r="CR21" s="17">
        <f t="shared" si="23"/>
        <v>249.5</v>
      </c>
      <c r="CS21" s="17"/>
      <c r="CT21" s="17"/>
      <c r="CU21" s="91"/>
      <c r="DA21" s="16" t="e">
        <f>ROUND((B163),8)</f>
        <v>#VALUE!</v>
      </c>
    </row>
    <row r="22" spans="1:109" ht="45" hidden="1" customHeight="1" x14ac:dyDescent="0.2">
      <c r="A22" s="138" t="str">
        <f t="shared" ref="A22:A24" si="24">AO21&amp;" "&amp;AP21&amp;" "&amp;AQ21</f>
        <v>مجموع الدولار الكلي</v>
      </c>
      <c r="B22" s="19">
        <f t="shared" ref="B22:B25" si="25">H100</f>
        <v>0</v>
      </c>
      <c r="I22" s="6" t="str">
        <f>I110</f>
        <v>Mid-market rates as of 2016-05-12 18:37 UTC</v>
      </c>
      <c r="AL22" s="16" t="s">
        <v>189</v>
      </c>
      <c r="AM22" s="16" t="str">
        <f>E17</f>
        <v>الجنيه</v>
      </c>
      <c r="AN22" s="16" t="s">
        <v>194</v>
      </c>
      <c r="AO22" s="16" t="s">
        <v>190</v>
      </c>
      <c r="AP22" s="16" t="str">
        <f t="shared" si="22"/>
        <v>الجنيه</v>
      </c>
      <c r="AQ22" s="16" t="s">
        <v>191</v>
      </c>
      <c r="AS22" s="17">
        <f>(1/B15)*F34</f>
        <v>232.29713266498098</v>
      </c>
      <c r="AT22" s="17">
        <f>(1/B15)*G34</f>
        <v>2465.2998022299385</v>
      </c>
      <c r="BB22" s="16">
        <f t="shared" si="8"/>
        <v>0</v>
      </c>
      <c r="BD22" s="17" t="s">
        <v>230</v>
      </c>
      <c r="BE22" s="17" t="s">
        <v>228</v>
      </c>
      <c r="BF22" s="17">
        <f t="shared" si="12"/>
        <v>64.5044076808</v>
      </c>
      <c r="BG22" s="17" t="str">
        <f t="shared" si="16"/>
        <v/>
      </c>
      <c r="BH22" s="19">
        <f>MATCH($BD$22,$P$105:$P$2000,0)</f>
        <v>92</v>
      </c>
      <c r="BI22" s="17" t="s">
        <v>245</v>
      </c>
      <c r="BJ22" s="17" t="str">
        <f>C33</f>
        <v>ريال</v>
      </c>
      <c r="BK22" s="17">
        <f>B84*(B17/B18)</f>
        <v>0</v>
      </c>
      <c r="BL22" s="17" t="str">
        <f>BK22&amp;""&amp;C33</f>
        <v>0ريال</v>
      </c>
      <c r="BM22" s="17">
        <f>(B18/B17)*B84</f>
        <v>0</v>
      </c>
      <c r="BN22" s="17" t="str">
        <f>BM22&amp;""&amp;C32</f>
        <v>0جنيه</v>
      </c>
      <c r="CK22" s="17" t="s">
        <v>314</v>
      </c>
      <c r="CL22" s="17">
        <f>CL21*CL19</f>
        <v>0</v>
      </c>
      <c r="CM22" s="17">
        <f t="shared" ref="CM22:CR22" si="26">CM21*CM19</f>
        <v>0</v>
      </c>
      <c r="CN22" s="17">
        <f t="shared" si="26"/>
        <v>0</v>
      </c>
      <c r="CO22" s="17">
        <f t="shared" si="26"/>
        <v>0</v>
      </c>
      <c r="CP22" s="17">
        <f t="shared" si="26"/>
        <v>0</v>
      </c>
      <c r="CQ22" s="17">
        <f t="shared" si="26"/>
        <v>0</v>
      </c>
      <c r="CR22" s="17">
        <f t="shared" si="26"/>
        <v>0</v>
      </c>
      <c r="CS22" s="17">
        <f>ROUND(SUM(CL22:CR22),8)</f>
        <v>0</v>
      </c>
      <c r="CT22" s="17"/>
      <c r="CU22" s="91"/>
      <c r="DA22" s="16" t="e">
        <f>ROUND((C163),8)</f>
        <v>#VALUE!</v>
      </c>
    </row>
    <row r="23" spans="1:109" ht="48.75" hidden="1" customHeight="1" x14ac:dyDescent="0.2">
      <c r="A23" s="138" t="str">
        <f t="shared" si="24"/>
        <v>مجموع الجنيه الكلي</v>
      </c>
      <c r="B23" s="19">
        <f t="shared" si="25"/>
        <v>0</v>
      </c>
      <c r="E23" s="143"/>
      <c r="AL23" s="16" t="s">
        <v>189</v>
      </c>
      <c r="AM23" s="16" t="str">
        <f>E18</f>
        <v>الريال</v>
      </c>
      <c r="AN23" s="16" t="s">
        <v>194</v>
      </c>
      <c r="AO23" s="16" t="s">
        <v>190</v>
      </c>
      <c r="AP23" s="16" t="str">
        <f t="shared" si="22"/>
        <v>الريال</v>
      </c>
      <c r="AQ23" s="16" t="s">
        <v>191</v>
      </c>
      <c r="AS23" s="17">
        <f>(1/B16)*F34</f>
        <v>327.47894541537426</v>
      </c>
      <c r="AT23" s="17">
        <f>(1/B16)*G34</f>
        <v>3475.4358355827326</v>
      </c>
      <c r="BB23" s="16">
        <f t="shared" si="8"/>
        <v>0</v>
      </c>
      <c r="BD23" s="16" t="str">
        <f>F19</f>
        <v>ILS</v>
      </c>
      <c r="BE23" s="16" t="str">
        <f>C27</f>
        <v>شيكل</v>
      </c>
      <c r="BF23" s="17">
        <f t="shared" si="12"/>
        <v>1</v>
      </c>
      <c r="BH23" s="19">
        <f>MATCH($BD$23,$P$105:$P$2000,0)</f>
        <v>57</v>
      </c>
      <c r="BI23" s="17" t="s">
        <v>246</v>
      </c>
      <c r="BJ23" s="17" t="str">
        <f>C34</f>
        <v>شيكل</v>
      </c>
      <c r="BK23" s="17">
        <f>B85*B17</f>
        <v>0</v>
      </c>
      <c r="BL23" s="17" t="str">
        <f>BK23&amp;""&amp;C34</f>
        <v>0شيكل</v>
      </c>
      <c r="BM23" s="17">
        <f>(1/B17)*B85</f>
        <v>0</v>
      </c>
      <c r="BN23" s="17" t="str">
        <f>BM23&amp;""&amp;C32</f>
        <v>0جنيه</v>
      </c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DA23" s="16" t="e">
        <f>ROUND((D163),8)</f>
        <v>#VALUE!</v>
      </c>
    </row>
    <row r="24" spans="1:109" ht="39.75" hidden="1" customHeight="1" x14ac:dyDescent="0.2">
      <c r="A24" s="138" t="str">
        <f t="shared" si="24"/>
        <v>مجموع الريال الكلي</v>
      </c>
      <c r="B24" s="19">
        <f t="shared" si="25"/>
        <v>0</v>
      </c>
      <c r="D24" s="40"/>
      <c r="E24" s="40"/>
      <c r="F24" s="40"/>
      <c r="G24" s="40"/>
      <c r="H24" s="40"/>
      <c r="I24" s="40"/>
      <c r="J24" s="40"/>
      <c r="N24" s="1">
        <v>1</v>
      </c>
      <c r="O24" s="17">
        <v>1</v>
      </c>
      <c r="T24" s="17">
        <f>N24</f>
        <v>1</v>
      </c>
      <c r="U24" s="1">
        <f>N24</f>
        <v>1</v>
      </c>
      <c r="AL24" s="16" t="s">
        <v>189</v>
      </c>
      <c r="AM24" s="16" t="s">
        <v>176</v>
      </c>
      <c r="AN24" s="16" t="s">
        <v>194</v>
      </c>
      <c r="AO24" s="16" t="s">
        <v>190</v>
      </c>
      <c r="AQ24" s="16" t="s">
        <v>191</v>
      </c>
      <c r="AS24" s="17">
        <f>(1/B17)*F34</f>
        <v>2906.9975745662118</v>
      </c>
      <c r="AT24" s="17">
        <f>(1/B17)*G34</f>
        <v>30851.093439869084</v>
      </c>
      <c r="BB24" s="16">
        <f t="shared" si="8"/>
        <v>0</v>
      </c>
      <c r="BD24" s="16" t="s">
        <v>237</v>
      </c>
      <c r="BI24" s="17" t="s">
        <v>247</v>
      </c>
      <c r="BJ24" s="17" t="str">
        <f>C34</f>
        <v>شيكل</v>
      </c>
      <c r="BK24" s="17">
        <f>B86*B18</f>
        <v>0</v>
      </c>
      <c r="BL24" s="17" t="str">
        <f>BK24&amp;""&amp;C34</f>
        <v>0شيكل</v>
      </c>
      <c r="BM24" s="17">
        <f>(1/B18)*B86</f>
        <v>0</v>
      </c>
      <c r="BN24" s="17" t="str">
        <f>BM24&amp;""&amp;C33</f>
        <v>0ريال</v>
      </c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DA24" s="16" t="e">
        <f>ROUND((E163),8)</f>
        <v>#VALUE!</v>
      </c>
    </row>
    <row r="25" spans="1:109" ht="51" hidden="1" customHeight="1" x14ac:dyDescent="0.2">
      <c r="A25" s="138" t="str">
        <f>AO24&amp;" "&amp;E19&amp;" "&amp;AQ24</f>
        <v>مجموع الشيكل الكلي</v>
      </c>
      <c r="B25" s="19">
        <f t="shared" si="25"/>
        <v>9980</v>
      </c>
      <c r="N25" s="1">
        <f>N24+1</f>
        <v>2</v>
      </c>
      <c r="O25" s="17">
        <f>O24+1</f>
        <v>2</v>
      </c>
      <c r="T25" s="17">
        <f t="shared" ref="T25:T88" si="27">N25</f>
        <v>2</v>
      </c>
      <c r="U25" s="1">
        <f t="shared" ref="U25:U88" si="28">N25</f>
        <v>2</v>
      </c>
      <c r="AL25" s="16" t="s">
        <v>189</v>
      </c>
      <c r="AM25" s="16" t="s">
        <v>177</v>
      </c>
      <c r="AN25" s="16" t="s">
        <v>194</v>
      </c>
      <c r="AS25" s="17">
        <f>(1/B18)*F34</f>
        <v>1228.1688281044003</v>
      </c>
      <c r="AT25" s="17">
        <f>(1/B18)*G34</f>
        <v>13034.18744043412</v>
      </c>
      <c r="BB25" s="16">
        <f t="shared" si="8"/>
        <v>0</v>
      </c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DA25" s="16" t="e">
        <f>ROUND((F163),8)</f>
        <v>#VALUE!</v>
      </c>
    </row>
    <row r="26" spans="1:109" ht="42.75" hidden="1" customHeight="1" x14ac:dyDescent="0.2">
      <c r="A26" s="16"/>
      <c r="B26" s="17"/>
      <c r="C26" s="16"/>
      <c r="D26" s="16"/>
      <c r="E26" s="16"/>
      <c r="F26" s="16"/>
      <c r="G26" s="16"/>
      <c r="H26" s="16"/>
      <c r="I26" s="16"/>
      <c r="J26" s="16"/>
      <c r="N26" s="1">
        <f t="shared" ref="N26:N89" si="29">N25+1</f>
        <v>3</v>
      </c>
      <c r="O26" s="17">
        <f t="shared" ref="O26:O89" si="30">O25+1</f>
        <v>3</v>
      </c>
      <c r="T26" s="17">
        <f t="shared" si="27"/>
        <v>3</v>
      </c>
      <c r="U26" s="1">
        <f t="shared" si="28"/>
        <v>3</v>
      </c>
      <c r="AO26" s="16" t="s">
        <v>195</v>
      </c>
      <c r="AP26" s="16" t="s">
        <v>194</v>
      </c>
      <c r="BB26" s="16">
        <f t="shared" si="8"/>
        <v>0</v>
      </c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DA26" s="16" t="e">
        <f>ROUND((G163),8)</f>
        <v>#VALUE!</v>
      </c>
    </row>
    <row r="27" spans="1:109" ht="38.25" hidden="1" customHeight="1" x14ac:dyDescent="0.2">
      <c r="A27" s="19" t="str">
        <f>AO26&amp;" "&amp;AP26&amp;""&amp;E19</f>
        <v>زكاة كل العملات بالشيكل</v>
      </c>
      <c r="B27" s="17">
        <f>F91</f>
        <v>249.5</v>
      </c>
      <c r="C27" s="16" t="str">
        <f>MID(E19,3,15)</f>
        <v>شيكل</v>
      </c>
      <c r="D27" s="16"/>
      <c r="E27" s="16"/>
      <c r="F27" s="16"/>
      <c r="G27" s="16"/>
      <c r="H27" s="16"/>
      <c r="I27" s="16"/>
      <c r="J27" s="16"/>
      <c r="N27" s="1">
        <f t="shared" si="29"/>
        <v>4</v>
      </c>
      <c r="O27" s="17">
        <f t="shared" si="30"/>
        <v>4</v>
      </c>
      <c r="T27" s="17">
        <f t="shared" si="27"/>
        <v>4</v>
      </c>
      <c r="U27" s="1">
        <f t="shared" si="28"/>
        <v>4</v>
      </c>
      <c r="AL27" s="16" t="s">
        <v>193</v>
      </c>
      <c r="AM27" s="16" t="s">
        <v>194</v>
      </c>
      <c r="AN27" s="16" t="str">
        <f>E15</f>
        <v>الدينار</v>
      </c>
      <c r="AS27" s="17">
        <f>$B$27*(1/$B$15)</f>
        <v>46.969612762653931</v>
      </c>
      <c r="BB27" s="16">
        <f t="shared" si="8"/>
        <v>0</v>
      </c>
      <c r="BH27" s="17"/>
      <c r="BI27" s="91"/>
      <c r="BJ27" s="91"/>
      <c r="BK27" s="91"/>
      <c r="BL27" s="91"/>
      <c r="BM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DA27" s="16" t="e">
        <f>ROUND((H163),8)</f>
        <v>#VALUE!</v>
      </c>
    </row>
    <row r="28" spans="1:109" ht="42.75" hidden="1" customHeight="1" x14ac:dyDescent="0.2">
      <c r="A28" s="16"/>
      <c r="B28" s="17"/>
      <c r="C28" s="16"/>
      <c r="D28" s="16"/>
      <c r="E28" s="16"/>
      <c r="F28" s="16"/>
      <c r="G28" s="16"/>
      <c r="H28" s="16"/>
      <c r="I28" s="16"/>
      <c r="J28" s="16"/>
      <c r="N28" s="1">
        <f t="shared" si="29"/>
        <v>5</v>
      </c>
      <c r="O28" s="17">
        <f t="shared" si="30"/>
        <v>5</v>
      </c>
      <c r="T28" s="17">
        <f t="shared" si="27"/>
        <v>5</v>
      </c>
      <c r="U28" s="1">
        <f t="shared" si="28"/>
        <v>5</v>
      </c>
      <c r="AL28" s="16" t="s">
        <v>195</v>
      </c>
      <c r="AM28" s="16" t="s">
        <v>194</v>
      </c>
      <c r="AN28" s="16" t="s">
        <v>204</v>
      </c>
      <c r="AO28" s="16" t="s">
        <v>197</v>
      </c>
      <c r="AS28" s="17">
        <f>$B$27*(1/$B$16)</f>
        <v>66.215019865379503</v>
      </c>
      <c r="BB28" s="16">
        <f t="shared" si="8"/>
        <v>0</v>
      </c>
      <c r="BH28" s="17" t="s">
        <v>279</v>
      </c>
      <c r="BI28" s="91"/>
      <c r="BJ28" s="91"/>
      <c r="BK28" s="91"/>
      <c r="BL28" s="91"/>
      <c r="BM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</row>
    <row r="29" spans="1:109" ht="39.75" hidden="1" customHeight="1" x14ac:dyDescent="0.2">
      <c r="A29" s="19" t="s">
        <v>162</v>
      </c>
      <c r="B29" s="17"/>
      <c r="C29" s="16"/>
      <c r="D29" s="16"/>
      <c r="E29" s="70" t="s">
        <v>169</v>
      </c>
      <c r="F29" s="17" t="s">
        <v>172</v>
      </c>
      <c r="G29" s="17" t="s">
        <v>173</v>
      </c>
      <c r="H29" s="17"/>
      <c r="I29" s="16"/>
      <c r="J29" s="16"/>
      <c r="N29" s="1">
        <f t="shared" si="29"/>
        <v>6</v>
      </c>
      <c r="O29" s="17">
        <f t="shared" si="30"/>
        <v>6</v>
      </c>
      <c r="T29" s="17">
        <f t="shared" si="27"/>
        <v>6</v>
      </c>
      <c r="U29" s="1">
        <f t="shared" si="28"/>
        <v>6</v>
      </c>
      <c r="AL29" s="16" t="s">
        <v>196</v>
      </c>
      <c r="AM29" s="16" t="s">
        <v>197</v>
      </c>
      <c r="AN29" s="16" t="s">
        <v>206</v>
      </c>
      <c r="AS29" s="17">
        <f>$B$27*(1/$B$17)</f>
        <v>587.78405403853174</v>
      </c>
      <c r="BB29" s="16">
        <f t="shared" si="8"/>
        <v>0</v>
      </c>
      <c r="BH29" s="170">
        <v>41856</v>
      </c>
      <c r="BI29" s="91"/>
      <c r="BJ29" s="91"/>
      <c r="BK29" s="91"/>
      <c r="BL29" s="91"/>
      <c r="BM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</row>
    <row r="30" spans="1:109" ht="45" hidden="1" customHeight="1" x14ac:dyDescent="0.2">
      <c r="A30" s="19" t="str">
        <f>AL29&amp;" "&amp;E15&amp;" "&amp;AM29</f>
        <v>زكاة   الدينار فقط</v>
      </c>
      <c r="B30" s="17">
        <f>D3</f>
        <v>0</v>
      </c>
      <c r="C30" s="16" t="str">
        <f>MID(E15,3,15)</f>
        <v>دينار</v>
      </c>
      <c r="D30" s="16"/>
      <c r="E30" s="70" t="str">
        <f>E15</f>
        <v>الدينار</v>
      </c>
      <c r="F30" s="17">
        <f t="shared" ref="F30:G33" si="31">IFERROR(AS22,"")</f>
        <v>232.29713266498098</v>
      </c>
      <c r="G30" s="17">
        <f t="shared" si="31"/>
        <v>2465.2998022299385</v>
      </c>
      <c r="H30" s="17" t="str">
        <f>C30</f>
        <v>دينار</v>
      </c>
      <c r="I30" s="16"/>
      <c r="J30" s="16"/>
      <c r="N30" s="1">
        <f t="shared" si="29"/>
        <v>7</v>
      </c>
      <c r="O30" s="17">
        <f t="shared" si="30"/>
        <v>7</v>
      </c>
      <c r="T30" s="17">
        <f t="shared" si="27"/>
        <v>7</v>
      </c>
      <c r="U30" s="1">
        <f t="shared" si="28"/>
        <v>7</v>
      </c>
      <c r="AL30" s="16" t="s">
        <v>198</v>
      </c>
      <c r="AM30" s="16" t="s">
        <v>199</v>
      </c>
      <c r="AS30" s="17">
        <f>$B$27*(1/$B$18)</f>
        <v>248.33115071817016</v>
      </c>
      <c r="BB30" s="16">
        <f t="shared" si="8"/>
        <v>0</v>
      </c>
      <c r="BH30" s="17"/>
      <c r="BI30" s="91"/>
      <c r="BJ30" s="91"/>
      <c r="BK30" s="91"/>
      <c r="BL30" s="91"/>
      <c r="BM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</row>
    <row r="31" spans="1:109" ht="57" hidden="1" customHeight="1" x14ac:dyDescent="0.2">
      <c r="A31" s="19" t="str">
        <f>AL29&amp;" "&amp;E16&amp;" "&amp;AM29</f>
        <v>زكاة   الدولار فقط</v>
      </c>
      <c r="B31" s="17">
        <f t="shared" ref="B31" si="32">D4</f>
        <v>0</v>
      </c>
      <c r="C31" s="16" t="str">
        <f t="shared" ref="C31:C33" si="33">MID(E16,3,15)</f>
        <v>دولار</v>
      </c>
      <c r="D31" s="16"/>
      <c r="E31" s="70" t="str">
        <f t="shared" ref="E31:E33" si="34">E16</f>
        <v>الدولار</v>
      </c>
      <c r="F31" s="17">
        <f t="shared" si="31"/>
        <v>327.47894541537426</v>
      </c>
      <c r="G31" s="17">
        <f t="shared" si="31"/>
        <v>3475.4358355827326</v>
      </c>
      <c r="H31" s="17" t="str">
        <f t="shared" ref="H31:H33" si="35">C31</f>
        <v>دولار</v>
      </c>
      <c r="I31" s="16"/>
      <c r="J31" s="16"/>
      <c r="N31" s="1">
        <f t="shared" si="29"/>
        <v>8</v>
      </c>
      <c r="O31" s="17">
        <f t="shared" si="30"/>
        <v>8</v>
      </c>
      <c r="T31" s="17">
        <f t="shared" si="27"/>
        <v>8</v>
      </c>
      <c r="U31" s="1">
        <f t="shared" si="28"/>
        <v>8</v>
      </c>
      <c r="BB31" s="16">
        <f t="shared" si="8"/>
        <v>0</v>
      </c>
      <c r="BH31" s="17"/>
      <c r="BI31" s="91"/>
      <c r="BJ31" s="91"/>
      <c r="BK31" s="91"/>
      <c r="BL31" s="91"/>
      <c r="BM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</row>
    <row r="32" spans="1:109" ht="51" hidden="1" customHeight="1" x14ac:dyDescent="0.2">
      <c r="A32" s="19" t="str">
        <f>AL29&amp;" "&amp;E17&amp;" "&amp;AM29</f>
        <v>زكاة   الجنيه فقط</v>
      </c>
      <c r="B32" s="17">
        <f>D5</f>
        <v>0</v>
      </c>
      <c r="C32" s="16" t="str">
        <f t="shared" si="33"/>
        <v>جنيه</v>
      </c>
      <c r="D32" s="22"/>
      <c r="E32" s="70" t="str">
        <f t="shared" si="34"/>
        <v>الجنيه</v>
      </c>
      <c r="F32" s="17">
        <f t="shared" si="31"/>
        <v>2906.9975745662118</v>
      </c>
      <c r="G32" s="17">
        <f t="shared" si="31"/>
        <v>30851.093439869084</v>
      </c>
      <c r="H32" s="17" t="str">
        <f t="shared" si="35"/>
        <v>جنيه</v>
      </c>
      <c r="I32" s="16"/>
      <c r="J32" s="16"/>
      <c r="N32" s="1">
        <f t="shared" si="29"/>
        <v>9</v>
      </c>
      <c r="O32" s="17">
        <f t="shared" si="30"/>
        <v>9</v>
      </c>
      <c r="T32" s="17">
        <f t="shared" si="27"/>
        <v>9</v>
      </c>
      <c r="U32" s="1">
        <f t="shared" si="28"/>
        <v>9</v>
      </c>
      <c r="BB32" s="16">
        <f t="shared" si="8"/>
        <v>0</v>
      </c>
      <c r="BH32" s="17"/>
      <c r="BI32" s="91"/>
      <c r="BJ32" s="91"/>
      <c r="BK32" s="91"/>
      <c r="BL32" s="91"/>
      <c r="BM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</row>
    <row r="33" spans="1:100" ht="62.25" hidden="1" customHeight="1" x14ac:dyDescent="0.2">
      <c r="A33" s="19" t="str">
        <f>AL29&amp;" "&amp;E18&amp;" "&amp;AM29</f>
        <v>زكاة   الريال فقط</v>
      </c>
      <c r="B33" s="17">
        <f>D7</f>
        <v>0</v>
      </c>
      <c r="C33" s="16" t="str">
        <f t="shared" si="33"/>
        <v>ريال</v>
      </c>
      <c r="D33" s="22"/>
      <c r="E33" s="70" t="str">
        <f t="shared" si="34"/>
        <v>الريال</v>
      </c>
      <c r="F33" s="17">
        <f t="shared" si="31"/>
        <v>1228.1688281044003</v>
      </c>
      <c r="G33" s="17">
        <f t="shared" si="31"/>
        <v>13034.18744043412</v>
      </c>
      <c r="H33" s="17" t="str">
        <f t="shared" si="35"/>
        <v>ريال</v>
      </c>
      <c r="I33" s="16"/>
      <c r="J33" s="16"/>
      <c r="N33" s="1">
        <f t="shared" si="29"/>
        <v>10</v>
      </c>
      <c r="O33" s="17">
        <f t="shared" si="30"/>
        <v>10</v>
      </c>
      <c r="T33" s="17">
        <f t="shared" si="27"/>
        <v>10</v>
      </c>
      <c r="U33" s="1">
        <f t="shared" si="28"/>
        <v>10</v>
      </c>
      <c r="BB33" s="16">
        <f t="shared" si="8"/>
        <v>0</v>
      </c>
      <c r="BH33" s="17"/>
      <c r="BI33" s="91"/>
      <c r="BJ33" s="91"/>
      <c r="BK33" s="91"/>
      <c r="BL33" s="91"/>
      <c r="BM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</row>
    <row r="34" spans="1:100" ht="57.75" hidden="1" customHeight="1" x14ac:dyDescent="0.2">
      <c r="A34" s="139" t="str">
        <f>AN28&amp;" "&amp;E19&amp;" "&amp;AO28</f>
        <v>زكاة  الشيكل فقط</v>
      </c>
      <c r="B34" s="17">
        <f>D6</f>
        <v>249.5</v>
      </c>
      <c r="C34" s="23" t="str">
        <f>C27</f>
        <v>شيكل</v>
      </c>
      <c r="D34" s="23"/>
      <c r="E34" s="70" t="str">
        <f>E19</f>
        <v>الشيكل</v>
      </c>
      <c r="F34" s="17">
        <f>AM16</f>
        <v>1233.9495940233921</v>
      </c>
      <c r="G34" s="17">
        <f>AM15</f>
        <v>13095.536975459941</v>
      </c>
      <c r="H34" s="17" t="str">
        <f>C27</f>
        <v>شيكل</v>
      </c>
      <c r="I34" s="16"/>
      <c r="J34" s="16"/>
      <c r="N34" s="1">
        <f t="shared" si="29"/>
        <v>11</v>
      </c>
      <c r="O34" s="17">
        <f t="shared" si="30"/>
        <v>11</v>
      </c>
      <c r="T34" s="17">
        <f t="shared" si="27"/>
        <v>11</v>
      </c>
      <c r="U34" s="1">
        <f t="shared" si="28"/>
        <v>11</v>
      </c>
      <c r="BB34" s="16">
        <f t="shared" si="8"/>
        <v>0</v>
      </c>
      <c r="BH34" s="17"/>
      <c r="BI34" s="91"/>
      <c r="BJ34" s="91"/>
      <c r="BK34" s="91"/>
      <c r="BL34" s="91"/>
      <c r="BM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</row>
    <row r="35" spans="1:100" ht="95.25" hidden="1" customHeight="1" x14ac:dyDescent="0.2">
      <c r="A35" s="23"/>
      <c r="B35" s="24"/>
      <c r="C35" s="16"/>
      <c r="D35" s="16"/>
      <c r="E35" s="25"/>
      <c r="F35" s="16"/>
      <c r="G35" s="16"/>
      <c r="H35" s="16"/>
      <c r="I35" s="16"/>
      <c r="J35" s="16"/>
      <c r="N35" s="1">
        <f t="shared" si="29"/>
        <v>12</v>
      </c>
      <c r="O35" s="17">
        <f t="shared" si="30"/>
        <v>12</v>
      </c>
      <c r="T35" s="17">
        <f t="shared" si="27"/>
        <v>12</v>
      </c>
      <c r="U35" s="1">
        <f t="shared" si="28"/>
        <v>12</v>
      </c>
      <c r="BB35" s="16">
        <f t="shared" si="8"/>
        <v>0</v>
      </c>
      <c r="BH35" s="17"/>
      <c r="BI35" s="91"/>
      <c r="BJ35" s="91"/>
      <c r="BK35" s="91"/>
      <c r="BL35" s="91"/>
      <c r="BM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</row>
    <row r="36" spans="1:100" ht="57.75" hidden="1" customHeight="1" x14ac:dyDescent="0.2">
      <c r="A36" s="139" t="str">
        <f>AL30&amp;" "&amp;E15&amp;" "&amp;AM30</f>
        <v>زكاة الدينار فقط بدون فكة</v>
      </c>
      <c r="B36" s="24"/>
      <c r="C36" s="16" t="str">
        <f>C30</f>
        <v>دينار</v>
      </c>
      <c r="D36" s="16"/>
      <c r="E36" s="22"/>
      <c r="F36" s="22"/>
      <c r="G36" s="22"/>
      <c r="H36" s="22"/>
      <c r="I36" s="25"/>
      <c r="J36" s="16"/>
      <c r="N36" s="1">
        <f t="shared" si="29"/>
        <v>13</v>
      </c>
      <c r="O36" s="17">
        <f t="shared" si="30"/>
        <v>13</v>
      </c>
      <c r="T36" s="17">
        <f t="shared" si="27"/>
        <v>13</v>
      </c>
      <c r="U36" s="1">
        <f t="shared" si="28"/>
        <v>13</v>
      </c>
      <c r="BB36" s="16">
        <f t="shared" si="8"/>
        <v>0</v>
      </c>
      <c r="BH36" s="17"/>
      <c r="BI36" s="91"/>
      <c r="BJ36" s="91"/>
      <c r="BK36" s="91"/>
      <c r="BL36" s="91"/>
      <c r="BM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</row>
    <row r="37" spans="1:100" ht="51.75" hidden="1" customHeight="1" x14ac:dyDescent="0.2">
      <c r="A37" s="139" t="str">
        <f>AL30&amp;" "&amp;E16&amp;" "&amp;AM30</f>
        <v>زكاة الدولار فقط بدون فكة</v>
      </c>
      <c r="B37" s="24"/>
      <c r="C37" s="16" t="str">
        <f t="shared" ref="C37:C39" si="36">C31</f>
        <v>دولار</v>
      </c>
      <c r="D37" s="16"/>
      <c r="E37" s="22"/>
      <c r="F37" s="22"/>
      <c r="G37" s="22"/>
      <c r="H37" s="22"/>
      <c r="I37" s="16"/>
      <c r="J37" s="16"/>
      <c r="N37" s="1">
        <f t="shared" si="29"/>
        <v>14</v>
      </c>
      <c r="O37" s="17">
        <f t="shared" si="30"/>
        <v>14</v>
      </c>
      <c r="T37" s="17">
        <f t="shared" si="27"/>
        <v>14</v>
      </c>
      <c r="U37" s="1">
        <f t="shared" si="28"/>
        <v>14</v>
      </c>
      <c r="BB37" s="16">
        <f t="shared" si="8"/>
        <v>0</v>
      </c>
      <c r="BH37" s="17"/>
      <c r="BI37" s="91"/>
      <c r="BJ37" s="91"/>
      <c r="BK37" s="91"/>
      <c r="BL37" s="91"/>
      <c r="BM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</row>
    <row r="38" spans="1:100" ht="66.75" hidden="1" customHeight="1" x14ac:dyDescent="0.2">
      <c r="A38" s="139" t="str">
        <f>AL30&amp;" "&amp;E17&amp;" "&amp;AM30</f>
        <v>زكاة الجنيه فقط بدون فكة</v>
      </c>
      <c r="B38" s="24"/>
      <c r="C38" s="16" t="str">
        <f t="shared" si="36"/>
        <v>جنيه</v>
      </c>
      <c r="D38" s="16"/>
      <c r="E38" s="25"/>
      <c r="F38" s="16"/>
      <c r="G38" s="16"/>
      <c r="H38" s="16"/>
      <c r="I38" s="16"/>
      <c r="J38" s="16"/>
      <c r="N38" s="1">
        <f t="shared" si="29"/>
        <v>15</v>
      </c>
      <c r="O38" s="17">
        <f t="shared" si="30"/>
        <v>15</v>
      </c>
      <c r="T38" s="17">
        <f t="shared" si="27"/>
        <v>15</v>
      </c>
      <c r="U38" s="1">
        <f t="shared" si="28"/>
        <v>15</v>
      </c>
      <c r="BB38" s="16">
        <f t="shared" si="8"/>
        <v>0</v>
      </c>
      <c r="BH38" s="17"/>
      <c r="BI38" s="91"/>
      <c r="BJ38" s="91"/>
      <c r="BK38" s="91"/>
      <c r="BL38" s="91"/>
      <c r="BM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</row>
    <row r="39" spans="1:100" ht="93.75" hidden="1" customHeight="1" x14ac:dyDescent="0.2">
      <c r="A39" s="139" t="str">
        <f>AL30&amp;" "&amp;E18&amp;" "&amp;AM30</f>
        <v>زكاة الريال فقط بدون فكة</v>
      </c>
      <c r="B39" s="17"/>
      <c r="C39" s="16" t="str">
        <f t="shared" si="36"/>
        <v>ريال</v>
      </c>
      <c r="D39" s="16"/>
      <c r="E39" s="22"/>
      <c r="F39" s="22"/>
      <c r="G39" s="22"/>
      <c r="H39" s="22"/>
      <c r="I39" s="16"/>
      <c r="J39" s="16"/>
      <c r="N39" s="1">
        <f t="shared" si="29"/>
        <v>16</v>
      </c>
      <c r="O39" s="17">
        <f t="shared" si="30"/>
        <v>16</v>
      </c>
      <c r="T39" s="17">
        <f t="shared" si="27"/>
        <v>16</v>
      </c>
      <c r="U39" s="1">
        <f t="shared" si="28"/>
        <v>16</v>
      </c>
      <c r="BB39" s="16">
        <f t="shared" si="8"/>
        <v>0</v>
      </c>
      <c r="BH39" s="17"/>
      <c r="BI39" s="91"/>
      <c r="BJ39" s="91"/>
      <c r="BK39" s="91"/>
      <c r="BL39" s="91"/>
      <c r="BM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</row>
    <row r="40" spans="1:100" ht="0.75" hidden="1" customHeight="1" x14ac:dyDescent="0.2">
      <c r="A40" s="19" t="str">
        <f>AL18&amp;" "&amp;E19&amp;" "&amp;AN18&amp;" "&amp;AO18&amp;" "&amp;AP18&amp;""&amp;E19</f>
        <v>زكاة( الشيكل  والذهب والفضة) والفروق بالشيكل</v>
      </c>
      <c r="B40" s="17">
        <f>B27-((B36*B15)+(B37*B16)+(B38*B17)+(B39*B18))</f>
        <v>249.5</v>
      </c>
      <c r="C40" s="16" t="str">
        <f>C27</f>
        <v>شيكل</v>
      </c>
      <c r="D40" s="16"/>
      <c r="E40" s="25"/>
      <c r="F40" s="16"/>
      <c r="G40" s="16"/>
      <c r="H40" s="16"/>
      <c r="I40" s="16"/>
      <c r="J40" s="16"/>
      <c r="N40" s="1">
        <f t="shared" si="29"/>
        <v>17</v>
      </c>
      <c r="O40" s="17">
        <f t="shared" si="30"/>
        <v>17</v>
      </c>
      <c r="T40" s="17">
        <f t="shared" si="27"/>
        <v>17</v>
      </c>
      <c r="U40" s="1">
        <f t="shared" si="28"/>
        <v>17</v>
      </c>
      <c r="BB40" s="16">
        <f t="shared" si="8"/>
        <v>0</v>
      </c>
      <c r="BH40" s="17"/>
      <c r="BI40" s="91"/>
      <c r="BJ40" s="91"/>
      <c r="BK40" s="91"/>
      <c r="BL40" s="91"/>
      <c r="BM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</row>
    <row r="41" spans="1:100" ht="62.25" hidden="1" customHeight="1" x14ac:dyDescent="0.2">
      <c r="A41" s="16"/>
      <c r="B41" s="17"/>
      <c r="C41" s="16"/>
      <c r="D41" s="16"/>
      <c r="E41" s="16"/>
      <c r="F41" s="16"/>
      <c r="G41" s="16"/>
      <c r="H41" s="16"/>
      <c r="I41" s="16"/>
      <c r="J41" s="16"/>
      <c r="N41" s="1">
        <f t="shared" si="29"/>
        <v>18</v>
      </c>
      <c r="O41" s="17">
        <f t="shared" si="30"/>
        <v>18</v>
      </c>
      <c r="T41" s="17">
        <f t="shared" si="27"/>
        <v>18</v>
      </c>
      <c r="U41" s="1">
        <f t="shared" si="28"/>
        <v>18</v>
      </c>
      <c r="BB41" s="16">
        <f t="shared" si="8"/>
        <v>0</v>
      </c>
      <c r="BH41" s="17"/>
      <c r="BI41" s="91"/>
      <c r="BJ41" s="91"/>
      <c r="BK41" s="91"/>
      <c r="BL41" s="91"/>
      <c r="BM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</row>
    <row r="42" spans="1:100" ht="74.25" hidden="1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N42" s="1">
        <f t="shared" si="29"/>
        <v>19</v>
      </c>
      <c r="O42" s="17">
        <f t="shared" si="30"/>
        <v>19</v>
      </c>
      <c r="T42" s="17">
        <f t="shared" si="27"/>
        <v>19</v>
      </c>
      <c r="U42" s="1">
        <f t="shared" si="28"/>
        <v>19</v>
      </c>
      <c r="BB42" s="16">
        <f t="shared" si="8"/>
        <v>0</v>
      </c>
      <c r="BH42" s="17"/>
      <c r="BI42" s="91"/>
      <c r="BJ42" s="91"/>
      <c r="BK42" s="91"/>
      <c r="BL42" s="91"/>
      <c r="BM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</row>
    <row r="43" spans="1:100" ht="72" hidden="1" customHeight="1" x14ac:dyDescent="0.2">
      <c r="A43" s="252" t="s">
        <v>168</v>
      </c>
      <c r="B43" s="17" t="s">
        <v>167</v>
      </c>
      <c r="C43" s="140" t="s">
        <v>169</v>
      </c>
      <c r="D43" s="112" t="s">
        <v>170</v>
      </c>
      <c r="E43" s="111" t="str">
        <f>AL27&amp;" "&amp;AM27&amp;""&amp;E19</f>
        <v>الكسور بالشيكل</v>
      </c>
      <c r="F43" s="111" t="str">
        <f>AL27&amp;" "&amp;AM27&amp;""&amp;E15</f>
        <v>الكسور بالدينار</v>
      </c>
      <c r="G43" s="111" t="str">
        <f>AL27&amp;" "&amp;AM27&amp;""&amp;E16</f>
        <v>الكسور بالدولار</v>
      </c>
      <c r="H43" s="111" t="str">
        <f>AL27&amp;" "&amp;AM27&amp;""&amp;E17</f>
        <v>الكسور بالجنيه</v>
      </c>
      <c r="I43" s="112" t="str">
        <f>AL27&amp;" "&amp;AM27&amp;""&amp;E18</f>
        <v>الكسور بالريال</v>
      </c>
      <c r="J43" s="141"/>
      <c r="N43" s="1">
        <f t="shared" si="29"/>
        <v>20</v>
      </c>
      <c r="O43" s="17">
        <f t="shared" si="30"/>
        <v>20</v>
      </c>
      <c r="T43" s="17">
        <f t="shared" si="27"/>
        <v>20</v>
      </c>
      <c r="U43" s="1">
        <f t="shared" si="28"/>
        <v>20</v>
      </c>
      <c r="BB43" s="16">
        <f t="shared" si="8"/>
        <v>0</v>
      </c>
      <c r="BH43" s="17"/>
      <c r="BI43" s="91"/>
      <c r="BJ43" s="91"/>
      <c r="BK43" s="91"/>
      <c r="BL43" s="91"/>
      <c r="BM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</row>
    <row r="44" spans="1:100" ht="57.75" hidden="1" customHeight="1" x14ac:dyDescent="0.2">
      <c r="A44" s="252" t="str">
        <f>A27</f>
        <v>زكاة كل العملات بالشيكل</v>
      </c>
      <c r="B44" s="17">
        <f>B27</f>
        <v>249.5</v>
      </c>
      <c r="C44" s="140" t="str">
        <f>C27</f>
        <v>شيكل</v>
      </c>
      <c r="D44" s="112"/>
      <c r="E44" s="111"/>
      <c r="F44" s="111">
        <f>IFERROR(AT16,"")</f>
        <v>46.969612762653931</v>
      </c>
      <c r="G44" s="111">
        <f>IFERROR(AU16,"")</f>
        <v>66.215019865379503</v>
      </c>
      <c r="H44" s="111">
        <f>IFERROR(AV16,"")</f>
        <v>587.78405403853174</v>
      </c>
      <c r="I44" s="112">
        <f>IFERROR(AW16,"")</f>
        <v>248.33115071817016</v>
      </c>
      <c r="J44" s="141"/>
      <c r="N44" s="1">
        <f t="shared" si="29"/>
        <v>21</v>
      </c>
      <c r="O44" s="17">
        <f t="shared" si="30"/>
        <v>21</v>
      </c>
      <c r="T44" s="17">
        <f t="shared" si="27"/>
        <v>21</v>
      </c>
      <c r="U44" s="1">
        <f t="shared" si="28"/>
        <v>21</v>
      </c>
      <c r="BB44" s="16">
        <f t="shared" si="8"/>
        <v>0</v>
      </c>
      <c r="BI44" s="91"/>
      <c r="BJ44" s="91"/>
      <c r="BK44" s="91"/>
      <c r="BL44" s="91"/>
      <c r="BM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</row>
    <row r="45" spans="1:100" ht="56.25" hidden="1" customHeight="1" x14ac:dyDescent="0.2">
      <c r="A45" s="252" t="str">
        <f>AL28&amp;" "&amp;AM28&amp;""&amp;E15</f>
        <v>زكاة كل العملات بالدينار</v>
      </c>
      <c r="B45" s="17">
        <f>IFERROR(AS27,"")</f>
        <v>46.969612762653931</v>
      </c>
      <c r="C45" s="140" t="str">
        <f>C30</f>
        <v>دينار</v>
      </c>
      <c r="D45" s="19"/>
      <c r="E45" s="17">
        <f>IFERROR(AS17,"")</f>
        <v>249.5</v>
      </c>
      <c r="F45" s="17"/>
      <c r="G45" s="17">
        <f>IFERROR(AU17,"")</f>
        <v>66.215019865379489</v>
      </c>
      <c r="H45" s="17">
        <f>IFERROR(AV17,"")</f>
        <v>587.78405403853174</v>
      </c>
      <c r="I45" s="19">
        <f>IFERROR(AW17,"")</f>
        <v>248.33115071817016</v>
      </c>
      <c r="J45" s="16"/>
      <c r="N45" s="1">
        <f t="shared" si="29"/>
        <v>22</v>
      </c>
      <c r="O45" s="17">
        <f t="shared" si="30"/>
        <v>22</v>
      </c>
      <c r="T45" s="17">
        <f t="shared" si="27"/>
        <v>22</v>
      </c>
      <c r="U45" s="1">
        <f t="shared" si="28"/>
        <v>22</v>
      </c>
      <c r="BB45" s="16">
        <f t="shared" si="8"/>
        <v>0</v>
      </c>
      <c r="BI45" s="91"/>
      <c r="BJ45" s="91"/>
      <c r="BK45" s="91"/>
      <c r="BL45" s="91"/>
      <c r="BM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</row>
    <row r="46" spans="1:100" ht="51" hidden="1" customHeight="1" x14ac:dyDescent="0.2">
      <c r="A46" s="252" t="str">
        <f>AL28&amp;" "&amp;AM28&amp;""&amp;E16</f>
        <v>زكاة كل العملات بالدولار</v>
      </c>
      <c r="B46" s="17">
        <f t="shared" ref="B46:B48" si="37">IFERROR(AS28,"")</f>
        <v>66.215019865379503</v>
      </c>
      <c r="C46" s="140" t="str">
        <f t="shared" ref="C46:C48" si="38">C31</f>
        <v>دولار</v>
      </c>
      <c r="D46" s="19"/>
      <c r="E46" s="17">
        <f>IFERROR(AS18,"")</f>
        <v>249.50000000000003</v>
      </c>
      <c r="F46" s="17">
        <f>IFERROR(AT18,"")</f>
        <v>46.969612762653931</v>
      </c>
      <c r="G46" s="17"/>
      <c r="H46" s="17">
        <f>IFERROR(AV18,"")</f>
        <v>587.78405403853174</v>
      </c>
      <c r="I46" s="19">
        <f>IFERROR(AW18,"")</f>
        <v>248.33115071817019</v>
      </c>
      <c r="J46" s="16"/>
      <c r="N46" s="1">
        <f t="shared" si="29"/>
        <v>23</v>
      </c>
      <c r="O46" s="17">
        <f t="shared" si="30"/>
        <v>23</v>
      </c>
      <c r="T46" s="17">
        <f t="shared" si="27"/>
        <v>23</v>
      </c>
      <c r="U46" s="1">
        <f t="shared" si="28"/>
        <v>23</v>
      </c>
      <c r="BB46" s="16">
        <f t="shared" si="8"/>
        <v>0</v>
      </c>
      <c r="BH46" s="91"/>
      <c r="BI46" s="91"/>
      <c r="BJ46" s="91"/>
      <c r="BK46" s="91"/>
      <c r="BL46" s="91"/>
      <c r="BM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</row>
    <row r="47" spans="1:100" ht="80.25" hidden="1" customHeight="1" x14ac:dyDescent="0.2">
      <c r="A47" s="252" t="str">
        <f>AL28&amp;" "&amp;AM28&amp;""&amp;E17</f>
        <v>زكاة كل العملات بالجنيه</v>
      </c>
      <c r="B47" s="17">
        <f t="shared" si="37"/>
        <v>587.78405403853174</v>
      </c>
      <c r="C47" s="140" t="str">
        <f t="shared" si="38"/>
        <v>جنيه</v>
      </c>
      <c r="D47" s="19"/>
      <c r="E47" s="17">
        <f>IFERROR(AS19,"")</f>
        <v>249.5</v>
      </c>
      <c r="F47" s="17">
        <f>IFERROR(AT19,"")</f>
        <v>46.969612762653931</v>
      </c>
      <c r="G47" s="17">
        <f>IFERROR(AU19,"")</f>
        <v>66.215019865379489</v>
      </c>
      <c r="H47" s="17"/>
      <c r="I47" s="19">
        <f>IFERROR(AW19,"")</f>
        <v>248.33115071817016</v>
      </c>
      <c r="J47" s="16"/>
      <c r="N47" s="1">
        <f t="shared" si="29"/>
        <v>24</v>
      </c>
      <c r="O47" s="17">
        <f t="shared" si="30"/>
        <v>24</v>
      </c>
      <c r="T47" s="17">
        <f t="shared" si="27"/>
        <v>24</v>
      </c>
      <c r="U47" s="1">
        <f t="shared" si="28"/>
        <v>24</v>
      </c>
      <c r="BB47" s="16">
        <f t="shared" si="8"/>
        <v>0</v>
      </c>
      <c r="BH47" s="91"/>
      <c r="BI47" s="91"/>
      <c r="BJ47" s="91"/>
      <c r="BK47" s="91"/>
      <c r="BL47" s="91"/>
      <c r="BM47" s="91"/>
      <c r="BN47" s="91"/>
      <c r="BO47" s="91"/>
      <c r="CK47" s="91"/>
      <c r="CL47" s="91">
        <f>CL39</f>
        <v>0</v>
      </c>
      <c r="CM47" s="91">
        <f t="shared" ref="CM47:CS47" si="39">CM39</f>
        <v>0</v>
      </c>
      <c r="CN47" s="91">
        <f t="shared" si="39"/>
        <v>0</v>
      </c>
      <c r="CO47" s="91">
        <f t="shared" si="39"/>
        <v>0</v>
      </c>
      <c r="CP47" s="91">
        <f t="shared" si="39"/>
        <v>0</v>
      </c>
      <c r="CQ47" s="91">
        <f t="shared" si="39"/>
        <v>0</v>
      </c>
      <c r="CR47" s="91">
        <f t="shared" si="39"/>
        <v>0</v>
      </c>
      <c r="CS47" s="91">
        <f t="shared" si="39"/>
        <v>0</v>
      </c>
      <c r="CT47" s="91"/>
      <c r="CU47" s="91"/>
      <c r="CV47" s="91"/>
    </row>
    <row r="48" spans="1:100" ht="99.75" hidden="1" customHeight="1" x14ac:dyDescent="0.2">
      <c r="A48" s="252" t="str">
        <f>AL28&amp;" "&amp;AM28&amp;""&amp;E18</f>
        <v>زكاة كل العملات بالريال</v>
      </c>
      <c r="B48" s="17">
        <f t="shared" si="37"/>
        <v>248.33115071817016</v>
      </c>
      <c r="C48" s="140" t="str">
        <f t="shared" si="38"/>
        <v>ريال</v>
      </c>
      <c r="D48" s="113"/>
      <c r="E48" s="18">
        <f>IFERROR(AS20,"")</f>
        <v>249.5</v>
      </c>
      <c r="F48" s="18">
        <f>IFERROR(AT20,"")</f>
        <v>46.969612762653931</v>
      </c>
      <c r="G48" s="18">
        <f>IFERROR(AU20,"")</f>
        <v>66.215019865379489</v>
      </c>
      <c r="H48" s="18">
        <f>IFERROR(AV20,"")</f>
        <v>587.78405403853174</v>
      </c>
      <c r="I48" s="113"/>
      <c r="J48" s="16"/>
      <c r="N48" s="1">
        <f t="shared" si="29"/>
        <v>25</v>
      </c>
      <c r="O48" s="17">
        <f t="shared" si="30"/>
        <v>25</v>
      </c>
      <c r="T48" s="17">
        <f t="shared" si="27"/>
        <v>25</v>
      </c>
      <c r="U48" s="1">
        <f t="shared" si="28"/>
        <v>25</v>
      </c>
      <c r="BB48" s="16">
        <f t="shared" si="8"/>
        <v>0</v>
      </c>
      <c r="BH48" s="91"/>
      <c r="BI48" s="91"/>
      <c r="BJ48" s="91"/>
      <c r="BK48" s="91"/>
      <c r="BL48" s="91"/>
      <c r="BM48" s="91"/>
      <c r="BN48" s="91"/>
      <c r="BO48" s="91"/>
      <c r="CK48" s="91"/>
      <c r="CL48" s="91">
        <f>CL40</f>
        <v>0</v>
      </c>
      <c r="CM48" s="91">
        <f t="shared" ref="CM48:CS48" si="40">CM40</f>
        <v>0</v>
      </c>
      <c r="CN48" s="91">
        <f t="shared" si="40"/>
        <v>0</v>
      </c>
      <c r="CO48" s="91">
        <f t="shared" si="40"/>
        <v>0</v>
      </c>
      <c r="CP48" s="91">
        <f t="shared" si="40"/>
        <v>0</v>
      </c>
      <c r="CQ48" s="91">
        <f t="shared" si="40"/>
        <v>0</v>
      </c>
      <c r="CR48" s="91">
        <f t="shared" si="40"/>
        <v>0</v>
      </c>
      <c r="CS48" s="91">
        <f t="shared" si="40"/>
        <v>0</v>
      </c>
      <c r="CT48" s="91"/>
      <c r="CU48" s="91"/>
      <c r="CV48" s="91"/>
    </row>
    <row r="49" spans="1:100" ht="105.75" hidden="1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N49" s="1">
        <f t="shared" si="29"/>
        <v>26</v>
      </c>
      <c r="O49" s="17">
        <f t="shared" si="30"/>
        <v>26</v>
      </c>
      <c r="T49" s="17">
        <f t="shared" si="27"/>
        <v>26</v>
      </c>
      <c r="U49" s="1">
        <f t="shared" si="28"/>
        <v>26</v>
      </c>
      <c r="BB49" s="16">
        <f t="shared" si="8"/>
        <v>0</v>
      </c>
      <c r="BH49" s="91"/>
      <c r="BI49" s="91"/>
      <c r="BJ49" s="91"/>
      <c r="BK49" s="91"/>
      <c r="BL49" s="91"/>
      <c r="BM49" s="91"/>
      <c r="BN49" s="91"/>
      <c r="BO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</row>
    <row r="50" spans="1:100" ht="99" hidden="1" customHeight="1" x14ac:dyDescent="0.2">
      <c r="A50" s="17" t="str">
        <f>AN29&amp;" "&amp;E19</f>
        <v>تحويل جميع العملات إلى الشيكل</v>
      </c>
      <c r="B50" s="17">
        <f>E67</f>
        <v>9980</v>
      </c>
      <c r="C50" s="17" t="str">
        <f>C27</f>
        <v>شيكل</v>
      </c>
      <c r="D50" s="17" t="s">
        <v>179</v>
      </c>
      <c r="E50" s="17" t="str">
        <f>IF(AND($B$50&gt;$AN$15,$B$50&gt;0),"توجد زكاة",IF(AND($B$50=$AN$15,$B$50&gt;0),"توجد زكاة",IF(AND($B$50&lt;$AN$15),"لا توجد زكاة",IF(AND($B$50=0,$AN$15=0),"لا توجد زكاة"))))</f>
        <v>توجد زكاة</v>
      </c>
      <c r="F50" s="17" t="s">
        <v>171</v>
      </c>
      <c r="G50" s="17">
        <f>AN15</f>
        <v>1233.9495940233921</v>
      </c>
      <c r="H50" s="17" t="str">
        <f>C27</f>
        <v>شيكل</v>
      </c>
      <c r="I50" s="252" t="s">
        <v>183</v>
      </c>
      <c r="J50" s="252" t="str">
        <f>IF(AND(F34&lt;G34),"الفضة",IF(AND(G34&lt;F34),"الذهب",IF(AND(G34=F34),"متساويان")))</f>
        <v>الفضة</v>
      </c>
      <c r="N50" s="1">
        <f t="shared" si="29"/>
        <v>27</v>
      </c>
      <c r="O50" s="17">
        <f t="shared" si="30"/>
        <v>27</v>
      </c>
      <c r="T50" s="17">
        <f t="shared" si="27"/>
        <v>27</v>
      </c>
      <c r="U50" s="1">
        <f t="shared" si="28"/>
        <v>27</v>
      </c>
      <c r="BB50" s="16">
        <f t="shared" si="8"/>
        <v>0</v>
      </c>
      <c r="BH50" s="91"/>
      <c r="BI50" s="91"/>
      <c r="BJ50" s="91"/>
      <c r="BK50" s="91"/>
      <c r="BL50" s="91"/>
      <c r="BM50" s="91"/>
      <c r="BN50" s="91"/>
      <c r="BO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</row>
    <row r="51" spans="1:100" ht="90" hidden="1" customHeight="1" x14ac:dyDescent="0.2">
      <c r="A51" s="17" t="str">
        <f>A50</f>
        <v>تحويل جميع العملات إلى الشيكل</v>
      </c>
      <c r="B51" s="17">
        <f>B50</f>
        <v>9980</v>
      </c>
      <c r="C51" s="17" t="str">
        <f>C27</f>
        <v>شيكل</v>
      </c>
      <c r="D51" s="17" t="s">
        <v>180</v>
      </c>
      <c r="E51" s="17" t="str">
        <f>IF(AND($B$50&gt;$AN$16,$B$50&gt;0),"توجد زكاة",IF(AND($B$50=$AN$16,$B$50&gt;0),"توجد زكاة",IF(AND($B$50&lt;$AN$16),"لا توجد زكاة",IF(AND($B$50=0,$AN$16=0),"لا توجد زكاة"))))</f>
        <v>لا توجد زكاة</v>
      </c>
      <c r="F51" s="17" t="s">
        <v>171</v>
      </c>
      <c r="G51" s="17">
        <f>AN16</f>
        <v>13095.536975459941</v>
      </c>
      <c r="H51" s="17" t="str">
        <f>C27</f>
        <v>شيكل</v>
      </c>
      <c r="I51" s="252" t="s">
        <v>184</v>
      </c>
      <c r="J51" s="252" t="str">
        <f>IF(AND(F34&gt;G34),"الفضة",IF(AND(G34&gt;F34),"الذهب",IF(AND(G34=F34),"متساويان")))</f>
        <v>الذهب</v>
      </c>
      <c r="N51" s="1">
        <f t="shared" si="29"/>
        <v>28</v>
      </c>
      <c r="O51" s="17">
        <f t="shared" si="30"/>
        <v>28</v>
      </c>
      <c r="T51" s="17">
        <f t="shared" si="27"/>
        <v>28</v>
      </c>
      <c r="U51" s="1">
        <f t="shared" si="28"/>
        <v>28</v>
      </c>
      <c r="BB51" s="16">
        <f t="shared" si="8"/>
        <v>0</v>
      </c>
      <c r="BH51" s="91"/>
      <c r="BI51" s="91"/>
      <c r="BJ51" s="91"/>
      <c r="BK51" s="91"/>
      <c r="BL51" s="91"/>
      <c r="BM51" s="91"/>
      <c r="BN51" s="91"/>
      <c r="BO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</row>
    <row r="52" spans="1:100" ht="96" hidden="1" customHeight="1" x14ac:dyDescent="0.2">
      <c r="A52" s="17"/>
      <c r="B52" s="17"/>
      <c r="C52" s="17"/>
      <c r="D52" s="16"/>
      <c r="E52" s="19"/>
      <c r="F52" s="29"/>
      <c r="G52" s="29"/>
      <c r="H52" s="29"/>
      <c r="I52" s="250"/>
      <c r="J52" s="251"/>
      <c r="N52" s="1">
        <f t="shared" si="29"/>
        <v>29</v>
      </c>
      <c r="O52" s="17">
        <f t="shared" si="30"/>
        <v>29</v>
      </c>
      <c r="T52" s="17">
        <f t="shared" si="27"/>
        <v>29</v>
      </c>
      <c r="U52" s="1">
        <f t="shared" si="28"/>
        <v>29</v>
      </c>
      <c r="BB52" s="16">
        <f t="shared" si="8"/>
        <v>0</v>
      </c>
      <c r="BH52" s="91"/>
      <c r="BI52" s="91"/>
      <c r="BJ52" s="91"/>
      <c r="BK52" s="91"/>
      <c r="BL52" s="91"/>
      <c r="BM52" s="91"/>
      <c r="BN52" s="91"/>
      <c r="BO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</row>
    <row r="53" spans="1:100" ht="123.75" hidden="1" customHeight="1" x14ac:dyDescent="0.2">
      <c r="A53" s="17"/>
      <c r="B53" s="17"/>
      <c r="C53" s="17"/>
      <c r="D53" s="16"/>
      <c r="E53" s="257"/>
      <c r="F53" s="258"/>
      <c r="G53" s="258"/>
      <c r="H53" s="258"/>
      <c r="I53" s="258"/>
      <c r="J53" s="259"/>
      <c r="N53" s="1">
        <f t="shared" si="29"/>
        <v>30</v>
      </c>
      <c r="O53" s="17">
        <f t="shared" si="30"/>
        <v>30</v>
      </c>
      <c r="T53" s="17">
        <f t="shared" si="27"/>
        <v>30</v>
      </c>
      <c r="U53" s="1">
        <f t="shared" si="28"/>
        <v>30</v>
      </c>
      <c r="BB53" s="16">
        <f t="shared" si="8"/>
        <v>0</v>
      </c>
      <c r="BH53" s="91"/>
      <c r="BI53" s="91"/>
      <c r="BJ53" s="91"/>
      <c r="BK53" s="91"/>
      <c r="BL53" s="91"/>
      <c r="BM53" s="91"/>
      <c r="BN53" s="91"/>
      <c r="BO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</row>
    <row r="54" spans="1:100" ht="95.25" hidden="1" customHeight="1" x14ac:dyDescent="0.2">
      <c r="A54" s="142"/>
      <c r="B54" s="17"/>
      <c r="C54" s="17"/>
      <c r="D54" s="91"/>
      <c r="E54" s="17"/>
      <c r="F54" s="17"/>
      <c r="G54" s="16"/>
      <c r="H54" s="16"/>
      <c r="I54" s="16"/>
      <c r="J54" s="16"/>
      <c r="N54" s="1">
        <f t="shared" si="29"/>
        <v>31</v>
      </c>
      <c r="O54" s="17">
        <f t="shared" si="30"/>
        <v>31</v>
      </c>
      <c r="T54" s="17">
        <f t="shared" si="27"/>
        <v>31</v>
      </c>
      <c r="U54" s="1">
        <f t="shared" si="28"/>
        <v>31</v>
      </c>
      <c r="BB54" s="16">
        <f t="shared" si="8"/>
        <v>0</v>
      </c>
      <c r="BH54" s="91"/>
      <c r="BI54" s="91"/>
      <c r="BJ54" s="91"/>
      <c r="BK54" s="91"/>
      <c r="BL54" s="91"/>
      <c r="BM54" s="91"/>
      <c r="BN54" s="91"/>
      <c r="BO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</row>
    <row r="55" spans="1:100" ht="92.25" hidden="1" customHeight="1" x14ac:dyDescent="0.2">
      <c r="A55" s="16"/>
      <c r="B55" s="17"/>
      <c r="C55" s="17"/>
      <c r="D55" s="91"/>
      <c r="E55" s="17"/>
      <c r="F55" s="16"/>
      <c r="G55" s="16"/>
      <c r="H55" s="16"/>
      <c r="I55" s="16"/>
      <c r="J55" s="16"/>
      <c r="N55" s="1">
        <f t="shared" si="29"/>
        <v>32</v>
      </c>
      <c r="O55" s="17">
        <f t="shared" si="30"/>
        <v>32</v>
      </c>
      <c r="T55" s="17">
        <f t="shared" si="27"/>
        <v>32</v>
      </c>
      <c r="U55" s="1">
        <f t="shared" si="28"/>
        <v>32</v>
      </c>
      <c r="BB55" s="16">
        <f t="shared" si="8"/>
        <v>0</v>
      </c>
      <c r="BH55" s="91"/>
      <c r="BI55" s="91"/>
      <c r="BJ55" s="91"/>
      <c r="BK55" s="91"/>
      <c r="BL55" s="91"/>
      <c r="BM55" s="91"/>
      <c r="BN55" s="91"/>
      <c r="BO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</row>
    <row r="56" spans="1:100" ht="66.75" hidden="1" customHeight="1" x14ac:dyDescent="0.2">
      <c r="A56" s="16"/>
      <c r="B56" s="17"/>
      <c r="C56" s="17"/>
      <c r="D56" s="91"/>
      <c r="E56" s="17"/>
      <c r="F56" s="16"/>
      <c r="G56" s="16"/>
      <c r="H56" s="16"/>
      <c r="I56" s="16"/>
      <c r="J56" s="16"/>
      <c r="N56" s="1">
        <f t="shared" si="29"/>
        <v>33</v>
      </c>
      <c r="O56" s="17">
        <f t="shared" si="30"/>
        <v>33</v>
      </c>
      <c r="T56" s="17">
        <f t="shared" si="27"/>
        <v>33</v>
      </c>
      <c r="U56" s="1">
        <f t="shared" si="28"/>
        <v>33</v>
      </c>
      <c r="BB56" s="16">
        <f t="shared" si="8"/>
        <v>0</v>
      </c>
      <c r="BH56" s="91"/>
      <c r="BI56" s="91"/>
      <c r="BJ56" s="91"/>
      <c r="BK56" s="91"/>
      <c r="BL56" s="91"/>
      <c r="BM56" s="91"/>
      <c r="BN56" s="91"/>
      <c r="BO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</row>
    <row r="57" spans="1:100" ht="45.75" hidden="1" customHeight="1" x14ac:dyDescent="0.2">
      <c r="A57" s="16"/>
      <c r="B57" s="17"/>
      <c r="C57" s="17"/>
      <c r="D57" s="91"/>
      <c r="E57" s="17"/>
      <c r="F57" s="16"/>
      <c r="G57" s="16"/>
      <c r="H57" s="16"/>
      <c r="I57" s="16"/>
      <c r="J57" s="16"/>
      <c r="N57" s="1">
        <f t="shared" si="29"/>
        <v>34</v>
      </c>
      <c r="O57" s="17">
        <f t="shared" si="30"/>
        <v>34</v>
      </c>
      <c r="T57" s="17">
        <f t="shared" si="27"/>
        <v>34</v>
      </c>
      <c r="U57" s="1">
        <f t="shared" si="28"/>
        <v>34</v>
      </c>
      <c r="BB57" s="16">
        <f t="shared" si="8"/>
        <v>0</v>
      </c>
      <c r="BH57" s="91"/>
      <c r="BI57" s="91"/>
      <c r="BJ57" s="91"/>
      <c r="BK57" s="91"/>
      <c r="BL57" s="91"/>
      <c r="BM57" s="91"/>
      <c r="BN57" s="91"/>
      <c r="BO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</row>
    <row r="58" spans="1:100" ht="63.75" hidden="1" customHeight="1" x14ac:dyDescent="0.2">
      <c r="A58" s="16"/>
      <c r="B58" s="17"/>
      <c r="C58" s="17"/>
      <c r="D58" s="91"/>
      <c r="E58" s="17"/>
      <c r="F58" s="16"/>
      <c r="G58" s="16"/>
      <c r="H58" s="16"/>
      <c r="I58" s="16"/>
      <c r="J58" s="16"/>
      <c r="N58" s="1">
        <f t="shared" si="29"/>
        <v>35</v>
      </c>
      <c r="O58" s="17">
        <f t="shared" si="30"/>
        <v>35</v>
      </c>
      <c r="T58" s="17">
        <f t="shared" si="27"/>
        <v>35</v>
      </c>
      <c r="U58" s="1">
        <f t="shared" si="28"/>
        <v>35</v>
      </c>
      <c r="BB58" s="16">
        <f t="shared" si="8"/>
        <v>0</v>
      </c>
      <c r="BH58" s="91"/>
      <c r="BI58" s="91"/>
      <c r="BJ58" s="91"/>
      <c r="BK58" s="91"/>
      <c r="BL58" s="91"/>
      <c r="BM58" s="91"/>
      <c r="BN58" s="91"/>
      <c r="BO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</row>
    <row r="59" spans="1:100" ht="102.75" hidden="1" customHeight="1" x14ac:dyDescent="0.2">
      <c r="A59" s="16"/>
      <c r="B59" s="17"/>
      <c r="C59" s="17"/>
      <c r="D59" s="91"/>
      <c r="E59" s="17"/>
      <c r="F59" s="16"/>
      <c r="G59" s="16"/>
      <c r="H59" s="16"/>
      <c r="I59" s="16"/>
      <c r="J59" s="16"/>
      <c r="N59" s="1">
        <f t="shared" si="29"/>
        <v>36</v>
      </c>
      <c r="O59" s="17">
        <f t="shared" si="30"/>
        <v>36</v>
      </c>
      <c r="T59" s="17">
        <f t="shared" si="27"/>
        <v>36</v>
      </c>
      <c r="U59" s="1">
        <f t="shared" si="28"/>
        <v>36</v>
      </c>
      <c r="BB59" s="16">
        <f t="shared" si="8"/>
        <v>0</v>
      </c>
      <c r="BH59" s="91"/>
      <c r="BI59" s="91"/>
      <c r="BJ59" s="91"/>
      <c r="BK59" s="91"/>
      <c r="BL59" s="91"/>
      <c r="BM59" s="91"/>
      <c r="BN59" s="91"/>
      <c r="BO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</row>
    <row r="60" spans="1:100" ht="93.75" hidden="1" customHeight="1" x14ac:dyDescent="0.2">
      <c r="A60" s="16"/>
      <c r="B60" s="17"/>
      <c r="C60" s="17"/>
      <c r="D60" s="91"/>
      <c r="E60" s="17"/>
      <c r="F60" s="16"/>
      <c r="G60" s="16"/>
      <c r="H60" s="16"/>
      <c r="I60" s="16"/>
      <c r="J60" s="16"/>
      <c r="N60" s="1">
        <f t="shared" si="29"/>
        <v>37</v>
      </c>
      <c r="O60" s="17">
        <f t="shared" si="30"/>
        <v>37</v>
      </c>
      <c r="T60" s="17">
        <f t="shared" si="27"/>
        <v>37</v>
      </c>
      <c r="U60" s="1">
        <f t="shared" si="28"/>
        <v>37</v>
      </c>
      <c r="BB60" s="16">
        <f t="shared" si="8"/>
        <v>0</v>
      </c>
      <c r="BH60" s="91"/>
      <c r="BI60" s="91"/>
      <c r="BJ60" s="91"/>
      <c r="BK60" s="91"/>
      <c r="BL60" s="91"/>
      <c r="BM60" s="91"/>
      <c r="BN60" s="91"/>
      <c r="BO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</row>
    <row r="61" spans="1:100" ht="63" hidden="1" customHeight="1" x14ac:dyDescent="0.2">
      <c r="A61" s="16"/>
      <c r="B61" s="17"/>
      <c r="C61" s="17"/>
      <c r="D61" s="91"/>
      <c r="E61" s="17"/>
      <c r="F61" s="16"/>
      <c r="G61" s="16"/>
      <c r="H61" s="16"/>
      <c r="I61" s="16"/>
      <c r="J61" s="16"/>
      <c r="N61" s="1">
        <f t="shared" si="29"/>
        <v>38</v>
      </c>
      <c r="O61" s="17">
        <f t="shared" si="30"/>
        <v>38</v>
      </c>
      <c r="T61" s="17">
        <f t="shared" si="27"/>
        <v>38</v>
      </c>
      <c r="U61" s="1">
        <f t="shared" si="28"/>
        <v>38</v>
      </c>
      <c r="BB61" s="16">
        <f t="shared" si="8"/>
        <v>0</v>
      </c>
      <c r="BH61" s="91"/>
      <c r="BI61" s="91"/>
      <c r="BJ61" s="91"/>
      <c r="BK61" s="91"/>
      <c r="BL61" s="91"/>
      <c r="BM61" s="91"/>
      <c r="BN61" s="91"/>
      <c r="BO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</row>
    <row r="62" spans="1:100" ht="59.25" hidden="1" customHeight="1" x14ac:dyDescent="0.2">
      <c r="A62" s="16"/>
      <c r="B62" s="17"/>
      <c r="C62" s="17"/>
      <c r="D62" s="91"/>
      <c r="E62" s="17"/>
      <c r="F62" s="16"/>
      <c r="G62" s="16"/>
      <c r="H62" s="17" t="s">
        <v>186</v>
      </c>
      <c r="I62" s="17">
        <f>I259</f>
        <v>0</v>
      </c>
      <c r="J62" s="16"/>
      <c r="N62" s="1">
        <f t="shared" si="29"/>
        <v>39</v>
      </c>
      <c r="O62" s="17">
        <f t="shared" si="30"/>
        <v>39</v>
      </c>
      <c r="T62" s="17">
        <f t="shared" si="27"/>
        <v>39</v>
      </c>
      <c r="U62" s="1">
        <f t="shared" si="28"/>
        <v>39</v>
      </c>
      <c r="BB62" s="16">
        <f t="shared" si="8"/>
        <v>0</v>
      </c>
      <c r="BH62" s="91"/>
      <c r="BI62" s="91"/>
      <c r="BJ62" s="91"/>
      <c r="BK62" s="91"/>
      <c r="BL62" s="91"/>
      <c r="BM62" s="91"/>
      <c r="BN62" s="91"/>
      <c r="BO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</row>
    <row r="63" spans="1:100" ht="0.75" hidden="1" customHeight="1" x14ac:dyDescent="0.2">
      <c r="A63" s="16"/>
      <c r="B63" s="17"/>
      <c r="C63" s="17"/>
      <c r="D63" s="91"/>
      <c r="E63" s="17"/>
      <c r="F63" s="16"/>
      <c r="G63" s="16"/>
      <c r="H63" s="17" t="s">
        <v>295</v>
      </c>
      <c r="I63" s="17">
        <f>I260</f>
        <v>0</v>
      </c>
      <c r="J63" s="17" t="str">
        <f>C44</f>
        <v>شيكل</v>
      </c>
      <c r="N63" s="1">
        <f t="shared" si="29"/>
        <v>40</v>
      </c>
      <c r="O63" s="17">
        <f t="shared" si="30"/>
        <v>40</v>
      </c>
      <c r="T63" s="17">
        <f t="shared" si="27"/>
        <v>40</v>
      </c>
      <c r="U63" s="1">
        <f t="shared" si="28"/>
        <v>40</v>
      </c>
      <c r="BB63" s="16">
        <f t="shared" si="8"/>
        <v>0</v>
      </c>
      <c r="BI63" s="91"/>
      <c r="BJ63" s="91"/>
      <c r="BK63" s="91"/>
      <c r="BL63" s="91"/>
      <c r="BM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</row>
    <row r="64" spans="1:100" ht="81.75" hidden="1" customHeight="1" x14ac:dyDescent="0.2">
      <c r="A64" s="16"/>
      <c r="B64" s="17"/>
      <c r="C64" s="17"/>
      <c r="D64" s="91"/>
      <c r="E64" s="17"/>
      <c r="F64" s="16"/>
      <c r="G64" s="16"/>
      <c r="H64" s="17" t="s">
        <v>315</v>
      </c>
      <c r="I64" s="17" t="e">
        <f>(24/I62)*I63*31.1034768</f>
        <v>#DIV/0!</v>
      </c>
      <c r="J64" s="17" t="str">
        <f>C44</f>
        <v>شيكل</v>
      </c>
      <c r="N64" s="1">
        <f t="shared" si="29"/>
        <v>41</v>
      </c>
      <c r="O64" s="17">
        <f t="shared" si="30"/>
        <v>41</v>
      </c>
      <c r="T64" s="17">
        <f t="shared" si="27"/>
        <v>41</v>
      </c>
      <c r="U64" s="1">
        <f t="shared" si="28"/>
        <v>41</v>
      </c>
      <c r="BB64" s="16">
        <f t="shared" si="8"/>
        <v>0</v>
      </c>
      <c r="BI64" s="91"/>
      <c r="BJ64" s="91"/>
      <c r="BK64" s="91"/>
      <c r="BL64" s="91"/>
      <c r="BM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</row>
    <row r="65" spans="1:100" ht="89.25" hidden="1" customHeight="1" x14ac:dyDescent="0.2">
      <c r="A65" s="16"/>
      <c r="B65" s="17"/>
      <c r="C65" s="17"/>
      <c r="D65" s="91"/>
      <c r="E65" s="17"/>
      <c r="F65" s="16"/>
      <c r="G65" s="16"/>
      <c r="H65" s="17" t="s">
        <v>187</v>
      </c>
      <c r="I65" s="17">
        <f>I262</f>
        <v>0</v>
      </c>
      <c r="J65" s="16"/>
      <c r="N65" s="1">
        <f t="shared" si="29"/>
        <v>42</v>
      </c>
      <c r="O65" s="17">
        <f t="shared" si="30"/>
        <v>42</v>
      </c>
      <c r="T65" s="17">
        <f t="shared" si="27"/>
        <v>42</v>
      </c>
      <c r="U65" s="1">
        <f t="shared" si="28"/>
        <v>42</v>
      </c>
      <c r="BB65" s="16">
        <f t="shared" si="8"/>
        <v>0</v>
      </c>
      <c r="BI65" s="91"/>
      <c r="BJ65" s="91"/>
      <c r="BK65" s="91"/>
      <c r="BL65" s="91"/>
      <c r="BM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</row>
    <row r="66" spans="1:100" ht="68.25" hidden="1" customHeight="1" x14ac:dyDescent="0.2">
      <c r="A66" s="16"/>
      <c r="B66" s="16" t="s">
        <v>206</v>
      </c>
      <c r="C66" s="16"/>
      <c r="D66" s="31"/>
      <c r="E66" s="18"/>
      <c r="F66" s="16"/>
      <c r="G66" s="16"/>
      <c r="H66" s="17" t="s">
        <v>295</v>
      </c>
      <c r="I66" s="17">
        <f>I263</f>
        <v>0</v>
      </c>
      <c r="J66" s="17" t="str">
        <f>C44</f>
        <v>شيكل</v>
      </c>
      <c r="N66" s="1">
        <f t="shared" si="29"/>
        <v>43</v>
      </c>
      <c r="O66" s="17">
        <f t="shared" si="30"/>
        <v>43</v>
      </c>
      <c r="T66" s="17">
        <f t="shared" si="27"/>
        <v>43</v>
      </c>
      <c r="U66" s="1">
        <f t="shared" si="28"/>
        <v>43</v>
      </c>
      <c r="BB66" s="16">
        <f t="shared" si="8"/>
        <v>0</v>
      </c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</row>
    <row r="67" spans="1:100" ht="59.25" hidden="1" customHeight="1" x14ac:dyDescent="0.2">
      <c r="A67" s="25"/>
      <c r="B67" s="16"/>
      <c r="C67" s="16"/>
      <c r="D67" s="16"/>
      <c r="E67" s="91">
        <f>SUM(D91:D97)</f>
        <v>9980</v>
      </c>
      <c r="F67" s="91"/>
      <c r="G67" s="16"/>
      <c r="H67" s="17" t="s">
        <v>315</v>
      </c>
      <c r="I67" s="17" t="e">
        <f>(1000/I65)*I66*31.1034768</f>
        <v>#DIV/0!</v>
      </c>
      <c r="J67" s="17" t="str">
        <f>C44</f>
        <v>شيكل</v>
      </c>
      <c r="N67" s="1">
        <f t="shared" si="29"/>
        <v>44</v>
      </c>
      <c r="O67" s="17">
        <f t="shared" si="30"/>
        <v>44</v>
      </c>
      <c r="T67" s="17">
        <f t="shared" si="27"/>
        <v>44</v>
      </c>
      <c r="U67" s="1">
        <f t="shared" si="28"/>
        <v>44</v>
      </c>
      <c r="BB67" s="16">
        <f t="shared" si="8"/>
        <v>0</v>
      </c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</row>
    <row r="68" spans="1:100" ht="59.25" hidden="1" customHeight="1" x14ac:dyDescent="0.2">
      <c r="A68" s="102" t="s">
        <v>293</v>
      </c>
      <c r="B68" s="90">
        <f>E67/(B19/31.1034768)</f>
        <v>64.777794266065669</v>
      </c>
      <c r="C68" s="34" t="s">
        <v>290</v>
      </c>
      <c r="E68" s="40"/>
      <c r="F68" s="40"/>
      <c r="N68" s="1">
        <f t="shared" si="29"/>
        <v>45</v>
      </c>
      <c r="O68" s="17">
        <f t="shared" si="30"/>
        <v>45</v>
      </c>
      <c r="T68" s="17">
        <f t="shared" si="27"/>
        <v>45</v>
      </c>
      <c r="U68" s="1">
        <f t="shared" si="28"/>
        <v>45</v>
      </c>
      <c r="BB68" s="16">
        <f t="shared" si="8"/>
        <v>0</v>
      </c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</row>
    <row r="69" spans="1:100" ht="56.25" hidden="1" customHeight="1" x14ac:dyDescent="0.2">
      <c r="A69" s="102" t="s">
        <v>294</v>
      </c>
      <c r="B69" s="90">
        <f>E67/(B20/31.1034768)</f>
        <v>4812.2711241699471</v>
      </c>
      <c r="C69" s="34" t="s">
        <v>290</v>
      </c>
      <c r="E69" s="40"/>
      <c r="F69" s="40"/>
      <c r="N69" s="1">
        <f t="shared" si="29"/>
        <v>46</v>
      </c>
      <c r="O69" s="17">
        <f t="shared" si="30"/>
        <v>46</v>
      </c>
      <c r="T69" s="17">
        <f t="shared" si="27"/>
        <v>46</v>
      </c>
      <c r="U69" s="1">
        <f t="shared" si="28"/>
        <v>46</v>
      </c>
      <c r="BB69" s="16">
        <f t="shared" si="8"/>
        <v>0</v>
      </c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</row>
    <row r="70" spans="1:100" ht="66" hidden="1" customHeight="1" x14ac:dyDescent="0.2">
      <c r="A70" s="103" t="str">
        <f>B66&amp;" "&amp;C30</f>
        <v>تحويل جميع العملات إلى دينار</v>
      </c>
      <c r="B70" s="101">
        <f>B50/B15</f>
        <v>1878.7845105061572</v>
      </c>
      <c r="D70" s="40"/>
      <c r="E70" s="40"/>
      <c r="F70" s="40"/>
      <c r="N70" s="1">
        <f t="shared" si="29"/>
        <v>47</v>
      </c>
      <c r="O70" s="17">
        <f t="shared" si="30"/>
        <v>47</v>
      </c>
      <c r="T70" s="17">
        <f t="shared" si="27"/>
        <v>47</v>
      </c>
      <c r="U70" s="1">
        <f t="shared" si="28"/>
        <v>47</v>
      </c>
      <c r="BB70" s="16">
        <f t="shared" si="8"/>
        <v>0</v>
      </c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</row>
    <row r="71" spans="1:100" ht="51.75" hidden="1" customHeight="1" x14ac:dyDescent="0.2">
      <c r="A71" s="103" t="str">
        <f>B66&amp;" "&amp;C31</f>
        <v>تحويل جميع العملات إلى دولار</v>
      </c>
      <c r="B71" s="101">
        <f>B50/B16</f>
        <v>2648.6007946151799</v>
      </c>
      <c r="D71" s="40"/>
      <c r="E71" s="40"/>
      <c r="F71" s="40"/>
      <c r="H71" s="40"/>
      <c r="N71" s="1">
        <f t="shared" si="29"/>
        <v>48</v>
      </c>
      <c r="O71" s="17">
        <f t="shared" si="30"/>
        <v>48</v>
      </c>
      <c r="T71" s="17">
        <f t="shared" si="27"/>
        <v>48</v>
      </c>
      <c r="U71" s="1">
        <f t="shared" si="28"/>
        <v>48</v>
      </c>
      <c r="BB71" s="16">
        <f t="shared" si="8"/>
        <v>0</v>
      </c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</row>
    <row r="72" spans="1:100" ht="63.75" hidden="1" customHeight="1" x14ac:dyDescent="0.2">
      <c r="A72" s="103" t="str">
        <f>B66&amp;" "&amp;C32</f>
        <v>تحويل جميع العملات إلى جنيه</v>
      </c>
      <c r="B72" s="101">
        <f>B50/B17</f>
        <v>23511.36216154127</v>
      </c>
      <c r="D72" s="40"/>
      <c r="E72" s="40"/>
      <c r="F72" s="40"/>
      <c r="N72" s="1">
        <f t="shared" si="29"/>
        <v>49</v>
      </c>
      <c r="O72" s="17">
        <f t="shared" si="30"/>
        <v>49</v>
      </c>
      <c r="T72" s="17">
        <f t="shared" si="27"/>
        <v>49</v>
      </c>
      <c r="U72" s="1">
        <f t="shared" si="28"/>
        <v>49</v>
      </c>
      <c r="BB72" s="16">
        <f t="shared" si="8"/>
        <v>0</v>
      </c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</row>
    <row r="73" spans="1:100" ht="57.75" hidden="1" customHeight="1" x14ac:dyDescent="0.2">
      <c r="A73" s="103" t="str">
        <f>B66&amp;" "&amp;C33</f>
        <v>تحويل جميع العملات إلى ريال</v>
      </c>
      <c r="B73" s="101">
        <f>B50/B18</f>
        <v>9933.2460287268059</v>
      </c>
      <c r="D73" s="40"/>
      <c r="N73" s="1">
        <f t="shared" si="29"/>
        <v>50</v>
      </c>
      <c r="O73" s="17">
        <f t="shared" si="30"/>
        <v>50</v>
      </c>
      <c r="T73" s="17">
        <f t="shared" si="27"/>
        <v>50</v>
      </c>
      <c r="U73" s="1">
        <f t="shared" si="28"/>
        <v>50</v>
      </c>
      <c r="BB73" s="16">
        <f t="shared" si="8"/>
        <v>0</v>
      </c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</row>
    <row r="74" spans="1:100" ht="60" hidden="1" customHeight="1" x14ac:dyDescent="0.2">
      <c r="A74" s="103" t="str">
        <f>B66&amp;" "&amp;C34</f>
        <v>تحويل جميع العملات إلى شيكل</v>
      </c>
      <c r="B74" s="101">
        <f>B50</f>
        <v>9980</v>
      </c>
      <c r="E74" s="40"/>
      <c r="F74" s="40"/>
      <c r="G74" s="40"/>
      <c r="H74" s="40"/>
      <c r="I74" s="40"/>
      <c r="N74" s="1">
        <f t="shared" si="29"/>
        <v>51</v>
      </c>
      <c r="O74" s="17">
        <f t="shared" si="30"/>
        <v>51</v>
      </c>
      <c r="T74" s="17">
        <f t="shared" si="27"/>
        <v>51</v>
      </c>
      <c r="U74" s="1">
        <f t="shared" si="28"/>
        <v>51</v>
      </c>
      <c r="BB74" s="16">
        <f t="shared" si="8"/>
        <v>0</v>
      </c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</row>
    <row r="75" spans="1:100" ht="66.75" hidden="1" customHeight="1" x14ac:dyDescent="0.2">
      <c r="A75" s="62"/>
      <c r="B75" s="62"/>
      <c r="C75" s="62"/>
      <c r="D75" s="62"/>
      <c r="E75" s="153"/>
      <c r="F75" s="153"/>
      <c r="G75" s="153"/>
      <c r="H75" s="153"/>
      <c r="I75" s="153"/>
      <c r="N75" s="1">
        <f t="shared" si="29"/>
        <v>52</v>
      </c>
      <c r="O75" s="17">
        <f t="shared" si="30"/>
        <v>52</v>
      </c>
      <c r="T75" s="17">
        <f t="shared" si="27"/>
        <v>52</v>
      </c>
      <c r="U75" s="1">
        <f t="shared" si="28"/>
        <v>52</v>
      </c>
      <c r="BB75" s="16">
        <f t="shared" si="8"/>
        <v>0</v>
      </c>
      <c r="CK75" s="91"/>
      <c r="CL75" s="91"/>
      <c r="CM75" s="91"/>
      <c r="CN75" s="91"/>
      <c r="CO75" s="91"/>
      <c r="CP75" s="91"/>
      <c r="CQ75" s="91"/>
      <c r="CR75" s="91"/>
      <c r="CS75" s="91"/>
      <c r="CT75" s="91"/>
      <c r="CU75" s="91"/>
      <c r="CV75" s="91"/>
    </row>
    <row r="76" spans="1:100" ht="60.75" hidden="1" customHeight="1" x14ac:dyDescent="0.2">
      <c r="A76" s="106" t="s">
        <v>235</v>
      </c>
      <c r="B76" s="34" t="s">
        <v>233</v>
      </c>
      <c r="C76" s="34" t="s">
        <v>234</v>
      </c>
      <c r="D76" s="34" t="s">
        <v>236</v>
      </c>
      <c r="E76" s="40"/>
      <c r="F76" s="40"/>
      <c r="G76" s="40"/>
      <c r="H76" s="40"/>
      <c r="I76" s="40"/>
      <c r="N76" s="1">
        <f t="shared" si="29"/>
        <v>53</v>
      </c>
      <c r="O76" s="17">
        <f t="shared" si="30"/>
        <v>53</v>
      </c>
      <c r="T76" s="17">
        <f t="shared" si="27"/>
        <v>53</v>
      </c>
      <c r="U76" s="1">
        <f t="shared" si="28"/>
        <v>53</v>
      </c>
      <c r="BB76" s="16">
        <f t="shared" si="8"/>
        <v>0</v>
      </c>
      <c r="CK76" s="91"/>
      <c r="CL76" s="91"/>
      <c r="CM76" s="91"/>
      <c r="CN76" s="91"/>
      <c r="CO76" s="91"/>
      <c r="CP76" s="91"/>
      <c r="CQ76" s="91"/>
      <c r="CR76" s="91"/>
      <c r="CS76" s="91"/>
      <c r="CT76" s="91"/>
      <c r="CU76" s="91"/>
      <c r="CV76" s="91"/>
    </row>
    <row r="77" spans="1:100" ht="77.25" hidden="1" customHeight="1" x14ac:dyDescent="0.2">
      <c r="A77" s="107" t="str">
        <f>C30&amp;" "&amp;$BD$24&amp;" "&amp;C31</f>
        <v>دينار إلى دولار</v>
      </c>
      <c r="B77" s="167">
        <f>B275</f>
        <v>0</v>
      </c>
      <c r="C77" s="1">
        <f>BK15</f>
        <v>0</v>
      </c>
      <c r="D77" s="1">
        <f>BM15</f>
        <v>0</v>
      </c>
      <c r="E77" s="40"/>
      <c r="F77" s="40"/>
      <c r="G77" s="40"/>
      <c r="H77" s="40"/>
      <c r="I77" s="40"/>
      <c r="N77" s="1">
        <f t="shared" si="29"/>
        <v>54</v>
      </c>
      <c r="O77" s="17">
        <f t="shared" si="30"/>
        <v>54</v>
      </c>
      <c r="T77" s="17">
        <f t="shared" si="27"/>
        <v>54</v>
      </c>
      <c r="U77" s="1">
        <f t="shared" si="28"/>
        <v>54</v>
      </c>
      <c r="BB77" s="16">
        <f t="shared" si="8"/>
        <v>0</v>
      </c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</row>
    <row r="78" spans="1:100" ht="54.75" hidden="1" customHeight="1" x14ac:dyDescent="0.2">
      <c r="A78" s="107" t="str">
        <f>C30&amp;" "&amp;$BD$24&amp;" "&amp;C32</f>
        <v>دينار إلى جنيه</v>
      </c>
      <c r="B78" s="167">
        <f t="shared" ref="B78:B86" si="41">B276</f>
        <v>0</v>
      </c>
      <c r="C78" s="1">
        <f t="shared" ref="C78:C86" si="42">BK16</f>
        <v>0</v>
      </c>
      <c r="D78" s="1">
        <f t="shared" ref="D78:D86" si="43">BM16</f>
        <v>0</v>
      </c>
      <c r="E78" s="40"/>
      <c r="F78" s="40"/>
      <c r="G78" s="40"/>
      <c r="H78" s="40"/>
      <c r="I78" s="40"/>
      <c r="N78" s="1">
        <f t="shared" si="29"/>
        <v>55</v>
      </c>
      <c r="O78" s="17">
        <f t="shared" si="30"/>
        <v>55</v>
      </c>
      <c r="T78" s="17">
        <f t="shared" si="27"/>
        <v>55</v>
      </c>
      <c r="U78" s="1">
        <f t="shared" si="28"/>
        <v>55</v>
      </c>
      <c r="BB78" s="16">
        <f t="shared" si="8"/>
        <v>0</v>
      </c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</row>
    <row r="79" spans="1:100" ht="57.75" hidden="1" customHeight="1" x14ac:dyDescent="0.2">
      <c r="A79" s="107" t="str">
        <f>C30&amp;" "&amp;$BD$24&amp;" "&amp;C33</f>
        <v>دينار إلى ريال</v>
      </c>
      <c r="B79" s="167">
        <f t="shared" si="41"/>
        <v>0</v>
      </c>
      <c r="C79" s="1">
        <f t="shared" si="42"/>
        <v>0</v>
      </c>
      <c r="D79" s="1">
        <f t="shared" si="43"/>
        <v>0</v>
      </c>
      <c r="E79" s="40"/>
      <c r="F79" s="40"/>
      <c r="G79" s="40"/>
      <c r="H79" s="40"/>
      <c r="I79" s="40"/>
      <c r="N79" s="1">
        <f t="shared" si="29"/>
        <v>56</v>
      </c>
      <c r="O79" s="17">
        <f t="shared" si="30"/>
        <v>56</v>
      </c>
      <c r="T79" s="17">
        <f t="shared" si="27"/>
        <v>56</v>
      </c>
      <c r="U79" s="1">
        <f t="shared" si="28"/>
        <v>56</v>
      </c>
      <c r="BB79" s="16">
        <f t="shared" si="8"/>
        <v>0</v>
      </c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</row>
    <row r="80" spans="1:100" ht="47.25" hidden="1" customHeight="1" x14ac:dyDescent="0.2">
      <c r="A80" s="108" t="str">
        <f>C30&amp;" "&amp;$BD$24&amp;" "&amp;C34</f>
        <v>دينار إلى شيكل</v>
      </c>
      <c r="B80" s="167">
        <f t="shared" si="41"/>
        <v>0</v>
      </c>
      <c r="C80" s="1">
        <f t="shared" si="42"/>
        <v>0</v>
      </c>
      <c r="D80" s="1">
        <f t="shared" si="43"/>
        <v>0</v>
      </c>
      <c r="E80" s="40"/>
      <c r="F80" s="40" t="s">
        <v>319</v>
      </c>
      <c r="G80" s="40" t="s">
        <v>234</v>
      </c>
      <c r="H80" s="40" t="s">
        <v>320</v>
      </c>
      <c r="I80" s="40"/>
      <c r="N80" s="1">
        <f t="shared" si="29"/>
        <v>57</v>
      </c>
      <c r="O80" s="17">
        <f t="shared" si="30"/>
        <v>57</v>
      </c>
      <c r="T80" s="17">
        <f t="shared" si="27"/>
        <v>57</v>
      </c>
      <c r="U80" s="1">
        <f t="shared" si="28"/>
        <v>57</v>
      </c>
      <c r="BB80" s="16">
        <f t="shared" ref="BB80:BB109" si="44">COUNTIF(B175:G175,"=1")</f>
        <v>0</v>
      </c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</row>
    <row r="81" spans="1:192" ht="54.75" hidden="1" customHeight="1" x14ac:dyDescent="0.2">
      <c r="A81" s="107" t="str">
        <f>C31&amp;" "&amp;$BD$24&amp;" "&amp;C32</f>
        <v>دولار إلى جنيه</v>
      </c>
      <c r="B81" s="167">
        <f t="shared" si="41"/>
        <v>0</v>
      </c>
      <c r="C81" s="1">
        <f t="shared" si="42"/>
        <v>0</v>
      </c>
      <c r="D81" s="1">
        <f t="shared" si="43"/>
        <v>0</v>
      </c>
      <c r="E81" s="28" t="str">
        <f>DD15</f>
        <v>ذهب إلى  شيكل</v>
      </c>
      <c r="F81" s="167">
        <f>F279</f>
        <v>0</v>
      </c>
      <c r="G81" s="41">
        <f>DC18</f>
        <v>0</v>
      </c>
      <c r="H81" s="1">
        <f>DE18</f>
        <v>0</v>
      </c>
      <c r="I81" s="1" t="s">
        <v>290</v>
      </c>
      <c r="N81" s="1">
        <f t="shared" si="29"/>
        <v>58</v>
      </c>
      <c r="O81" s="17">
        <f t="shared" si="30"/>
        <v>58</v>
      </c>
      <c r="T81" s="17">
        <f t="shared" si="27"/>
        <v>58</v>
      </c>
      <c r="U81" s="1">
        <f t="shared" si="28"/>
        <v>58</v>
      </c>
      <c r="BB81" s="16">
        <f t="shared" si="44"/>
        <v>0</v>
      </c>
      <c r="CK81" s="91"/>
      <c r="CL81" s="91"/>
      <c r="CM81" s="91"/>
      <c r="CN81" s="91"/>
      <c r="CO81" s="91"/>
      <c r="CP81" s="91"/>
      <c r="CQ81" s="91"/>
      <c r="CR81" s="91"/>
      <c r="CS81" s="91"/>
      <c r="CT81" s="91"/>
      <c r="CU81" s="91"/>
      <c r="CV81" s="91"/>
    </row>
    <row r="82" spans="1:192" ht="53.25" hidden="1" customHeight="1" x14ac:dyDescent="0.2">
      <c r="A82" s="107" t="str">
        <f>C31&amp;" "&amp;$BD$24&amp;" "&amp;C33</f>
        <v>دولار إلى ريال</v>
      </c>
      <c r="B82" s="167">
        <f t="shared" si="41"/>
        <v>0</v>
      </c>
      <c r="C82" s="1">
        <f t="shared" si="42"/>
        <v>0</v>
      </c>
      <c r="D82" s="1">
        <f t="shared" si="43"/>
        <v>0</v>
      </c>
      <c r="E82" s="28" t="str">
        <f>DD16</f>
        <v>فضة إلى  شيكل</v>
      </c>
      <c r="F82" s="167">
        <f>F280</f>
        <v>0</v>
      </c>
      <c r="G82" s="41">
        <f>DC19</f>
        <v>0</v>
      </c>
      <c r="H82" s="1">
        <f>DE19</f>
        <v>0</v>
      </c>
      <c r="I82" s="1" t="s">
        <v>290</v>
      </c>
      <c r="N82" s="1">
        <f t="shared" si="29"/>
        <v>59</v>
      </c>
      <c r="O82" s="17">
        <f t="shared" si="30"/>
        <v>59</v>
      </c>
      <c r="T82" s="17">
        <f t="shared" si="27"/>
        <v>59</v>
      </c>
      <c r="U82" s="1">
        <f t="shared" si="28"/>
        <v>59</v>
      </c>
      <c r="BB82" s="16">
        <f t="shared" si="44"/>
        <v>0</v>
      </c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</row>
    <row r="83" spans="1:192" ht="62.25" hidden="1" customHeight="1" x14ac:dyDescent="0.2">
      <c r="A83" s="108" t="str">
        <f>C31&amp;" "&amp;$BD$24&amp;" "&amp;C34</f>
        <v>دولار إلى شيكل</v>
      </c>
      <c r="B83" s="167">
        <f t="shared" si="41"/>
        <v>9980</v>
      </c>
      <c r="C83" s="1">
        <f t="shared" si="42"/>
        <v>37604.912073761996</v>
      </c>
      <c r="D83" s="1">
        <f t="shared" si="43"/>
        <v>2648.6007946151799</v>
      </c>
      <c r="E83" s="268" t="s">
        <v>332</v>
      </c>
      <c r="F83" s="268"/>
      <c r="G83" s="21">
        <f>SUM(C80,C83,C85,C86,G81,G82)</f>
        <v>37604.912073761996</v>
      </c>
      <c r="H83" s="41" t="str">
        <f>C27</f>
        <v>شيكل</v>
      </c>
      <c r="N83" s="1">
        <f t="shared" si="29"/>
        <v>60</v>
      </c>
      <c r="O83" s="17">
        <f t="shared" si="30"/>
        <v>60</v>
      </c>
      <c r="T83" s="17">
        <f t="shared" si="27"/>
        <v>60</v>
      </c>
      <c r="U83" s="1">
        <f t="shared" si="28"/>
        <v>60</v>
      </c>
      <c r="BB83" s="16">
        <f t="shared" si="44"/>
        <v>0</v>
      </c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</row>
    <row r="84" spans="1:192" ht="78.75" hidden="1" customHeight="1" x14ac:dyDescent="0.2">
      <c r="A84" s="107" t="str">
        <f>C32&amp;" "&amp;$BD$24&amp;" "&amp;C33</f>
        <v>جنيه إلى ريال</v>
      </c>
      <c r="B84" s="167">
        <f t="shared" si="41"/>
        <v>0</v>
      </c>
      <c r="C84" s="1">
        <f t="shared" si="42"/>
        <v>0</v>
      </c>
      <c r="D84" s="1">
        <f t="shared" si="43"/>
        <v>0</v>
      </c>
      <c r="N84" s="1">
        <f t="shared" si="29"/>
        <v>61</v>
      </c>
      <c r="O84" s="17">
        <f t="shared" si="30"/>
        <v>61</v>
      </c>
      <c r="T84" s="17">
        <f t="shared" si="27"/>
        <v>61</v>
      </c>
      <c r="U84" s="1">
        <f t="shared" si="28"/>
        <v>61</v>
      </c>
      <c r="BB84" s="16">
        <f t="shared" si="44"/>
        <v>0</v>
      </c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</row>
    <row r="85" spans="1:192" ht="60" hidden="1" customHeight="1" x14ac:dyDescent="0.2">
      <c r="A85" s="108" t="str">
        <f>C32&amp;" "&amp;$BD$24&amp;" "&amp;C34</f>
        <v>جنيه إلى شيكل</v>
      </c>
      <c r="B85" s="167">
        <f t="shared" si="41"/>
        <v>0</v>
      </c>
      <c r="C85" s="1">
        <f t="shared" si="42"/>
        <v>0</v>
      </c>
      <c r="D85" s="1">
        <f t="shared" si="43"/>
        <v>0</v>
      </c>
      <c r="N85" s="1">
        <f t="shared" si="29"/>
        <v>62</v>
      </c>
      <c r="O85" s="17">
        <f t="shared" si="30"/>
        <v>62</v>
      </c>
      <c r="T85" s="17">
        <f t="shared" si="27"/>
        <v>62</v>
      </c>
      <c r="U85" s="1">
        <f t="shared" si="28"/>
        <v>62</v>
      </c>
      <c r="BB85" s="16">
        <f t="shared" si="44"/>
        <v>0</v>
      </c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1"/>
      <c r="CV85" s="91"/>
    </row>
    <row r="86" spans="1:192" ht="74.25" hidden="1" customHeight="1" x14ac:dyDescent="0.2">
      <c r="A86" s="108" t="str">
        <f>C33&amp;" "&amp;$BD$24&amp;" "&amp;C34</f>
        <v>ريال إلى شيكل</v>
      </c>
      <c r="B86" s="167">
        <f t="shared" si="41"/>
        <v>0</v>
      </c>
      <c r="C86" s="1">
        <f t="shared" si="42"/>
        <v>0</v>
      </c>
      <c r="D86" s="1">
        <f t="shared" si="43"/>
        <v>0</v>
      </c>
      <c r="N86" s="1">
        <f t="shared" si="29"/>
        <v>63</v>
      </c>
      <c r="O86" s="17">
        <f t="shared" si="30"/>
        <v>63</v>
      </c>
      <c r="T86" s="17">
        <f t="shared" si="27"/>
        <v>63</v>
      </c>
      <c r="U86" s="1">
        <f t="shared" si="28"/>
        <v>63</v>
      </c>
      <c r="BB86" s="16">
        <f t="shared" si="44"/>
        <v>0</v>
      </c>
    </row>
    <row r="87" spans="1:192" ht="63" hidden="1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N87" s="1">
        <f t="shared" si="29"/>
        <v>64</v>
      </c>
      <c r="O87" s="17">
        <f t="shared" si="30"/>
        <v>64</v>
      </c>
      <c r="T87" s="17">
        <f t="shared" si="27"/>
        <v>64</v>
      </c>
      <c r="U87" s="1">
        <f t="shared" si="28"/>
        <v>64</v>
      </c>
      <c r="BB87" s="16">
        <f t="shared" si="44"/>
        <v>0</v>
      </c>
    </row>
    <row r="88" spans="1:192" ht="74.25" hidden="1" customHeight="1" x14ac:dyDescent="0.25">
      <c r="A88" s="100"/>
      <c r="B88" s="100"/>
      <c r="C88" s="100"/>
      <c r="D88" s="100"/>
      <c r="E88" s="100"/>
      <c r="F88" s="100"/>
      <c r="G88" s="97"/>
      <c r="H88" s="98"/>
      <c r="I88" s="99"/>
      <c r="N88" s="1">
        <f t="shared" si="29"/>
        <v>65</v>
      </c>
      <c r="O88" s="17">
        <f t="shared" si="30"/>
        <v>65</v>
      </c>
      <c r="T88" s="17">
        <f t="shared" si="27"/>
        <v>65</v>
      </c>
      <c r="U88" s="1">
        <f t="shared" si="28"/>
        <v>65</v>
      </c>
      <c r="BB88" s="16">
        <f t="shared" si="44"/>
        <v>0</v>
      </c>
    </row>
    <row r="89" spans="1:192" ht="78.75" hidden="1" customHeight="1" x14ac:dyDescent="0.2">
      <c r="A89" s="91"/>
      <c r="B89" s="91"/>
      <c r="C89" s="18"/>
      <c r="D89" s="150"/>
      <c r="E89" s="17"/>
      <c r="F89" s="17"/>
      <c r="G89" s="91"/>
      <c r="H89" s="91"/>
      <c r="I89" s="91"/>
      <c r="N89" s="1">
        <f t="shared" si="29"/>
        <v>66</v>
      </c>
      <c r="O89" s="17">
        <f t="shared" si="30"/>
        <v>66</v>
      </c>
      <c r="T89" s="17">
        <f t="shared" ref="T89:T152" si="45">N89</f>
        <v>66</v>
      </c>
      <c r="U89" s="1">
        <f t="shared" ref="U89:U152" si="46">N89</f>
        <v>66</v>
      </c>
      <c r="BB89" s="16">
        <f t="shared" si="44"/>
        <v>0</v>
      </c>
    </row>
    <row r="90" spans="1:192" ht="69" hidden="1" customHeight="1" x14ac:dyDescent="0.2">
      <c r="A90" s="91"/>
      <c r="B90" s="91"/>
      <c r="C90" s="17"/>
      <c r="D90" s="150"/>
      <c r="E90" s="17" t="s">
        <v>288</v>
      </c>
      <c r="F90" s="17" t="s">
        <v>289</v>
      </c>
      <c r="G90" s="17" t="s">
        <v>288</v>
      </c>
      <c r="H90" s="91"/>
      <c r="I90" s="91"/>
      <c r="N90" s="1">
        <f t="shared" ref="N90:N153" si="47">N89+1</f>
        <v>67</v>
      </c>
      <c r="O90" s="17">
        <f t="shared" ref="O90:O153" si="48">O89+1</f>
        <v>67</v>
      </c>
      <c r="T90" s="17">
        <f t="shared" si="45"/>
        <v>67</v>
      </c>
      <c r="U90" s="1">
        <f t="shared" si="46"/>
        <v>67</v>
      </c>
      <c r="BB90" s="16">
        <f t="shared" si="44"/>
        <v>0</v>
      </c>
    </row>
    <row r="91" spans="1:192" ht="87" hidden="1" customHeight="1" x14ac:dyDescent="0.2">
      <c r="A91" s="17" t="s">
        <v>185</v>
      </c>
      <c r="B91" s="17">
        <f>C105</f>
        <v>0</v>
      </c>
      <c r="C91" s="111" t="s">
        <v>282</v>
      </c>
      <c r="D91" s="17">
        <f>(B19/31.1034768)*B91</f>
        <v>0</v>
      </c>
      <c r="E91" s="17">
        <f>D91/40</f>
        <v>0</v>
      </c>
      <c r="F91" s="17">
        <f>SUM(E91:E97)</f>
        <v>249.5</v>
      </c>
      <c r="G91" s="17">
        <f>B91/40</f>
        <v>0</v>
      </c>
      <c r="H91" s="91"/>
      <c r="I91" s="91"/>
      <c r="N91" s="1">
        <f t="shared" si="47"/>
        <v>68</v>
      </c>
      <c r="O91" s="17">
        <f t="shared" si="48"/>
        <v>68</v>
      </c>
      <c r="T91" s="17">
        <f t="shared" si="45"/>
        <v>68</v>
      </c>
      <c r="U91" s="1">
        <f t="shared" si="46"/>
        <v>68</v>
      </c>
      <c r="BB91" s="16">
        <f t="shared" si="44"/>
        <v>0</v>
      </c>
    </row>
    <row r="92" spans="1:192" ht="0.75" hidden="1" customHeight="1" x14ac:dyDescent="0.2">
      <c r="A92" s="17" t="s">
        <v>188</v>
      </c>
      <c r="B92" s="17">
        <f>F105</f>
        <v>0</v>
      </c>
      <c r="C92" s="111" t="s">
        <v>282</v>
      </c>
      <c r="D92" s="17">
        <f>(B20/31.1034768)*B92</f>
        <v>0</v>
      </c>
      <c r="E92" s="17">
        <f t="shared" ref="E92:E97" si="49">D92/40</f>
        <v>0</v>
      </c>
      <c r="F92" s="17"/>
      <c r="G92" s="17">
        <f t="shared" ref="G92:G97" si="50">B92/40</f>
        <v>0</v>
      </c>
      <c r="H92" s="91"/>
      <c r="I92" s="91"/>
      <c r="N92" s="1">
        <f t="shared" si="47"/>
        <v>69</v>
      </c>
      <c r="O92" s="17">
        <f t="shared" si="48"/>
        <v>69</v>
      </c>
      <c r="T92" s="17">
        <f t="shared" si="45"/>
        <v>69</v>
      </c>
      <c r="U92" s="1">
        <f t="shared" si="46"/>
        <v>69</v>
      </c>
      <c r="BB92" s="16">
        <f t="shared" si="44"/>
        <v>0</v>
      </c>
    </row>
    <row r="93" spans="1:192" ht="71.25" hidden="1" customHeight="1" x14ac:dyDescent="0.2">
      <c r="A93" s="17" t="str">
        <f t="shared" ref="A93:B97" si="51">A21</f>
        <v>مجموع الدينار الكلي</v>
      </c>
      <c r="B93" s="17">
        <f t="shared" si="51"/>
        <v>0</v>
      </c>
      <c r="C93" s="111" t="s">
        <v>282</v>
      </c>
      <c r="D93" s="17">
        <f>B15*B93</f>
        <v>0</v>
      </c>
      <c r="E93" s="17">
        <f t="shared" si="49"/>
        <v>0</v>
      </c>
      <c r="F93" s="17"/>
      <c r="G93" s="17">
        <f t="shared" si="50"/>
        <v>0</v>
      </c>
      <c r="H93" s="91"/>
      <c r="I93" s="91"/>
      <c r="N93" s="1">
        <f t="shared" si="47"/>
        <v>70</v>
      </c>
      <c r="O93" s="17">
        <f t="shared" si="48"/>
        <v>70</v>
      </c>
      <c r="T93" s="17">
        <f t="shared" si="45"/>
        <v>70</v>
      </c>
      <c r="U93" s="1">
        <f t="shared" si="46"/>
        <v>70</v>
      </c>
      <c r="BB93" s="16">
        <f t="shared" si="44"/>
        <v>0</v>
      </c>
    </row>
    <row r="94" spans="1:192" ht="86.25" hidden="1" customHeight="1" x14ac:dyDescent="0.2">
      <c r="A94" s="17" t="str">
        <f t="shared" si="51"/>
        <v>مجموع الدولار الكلي</v>
      </c>
      <c r="B94" s="17">
        <f t="shared" si="51"/>
        <v>0</v>
      </c>
      <c r="C94" s="111" t="s">
        <v>282</v>
      </c>
      <c r="D94" s="17">
        <f>B16*B94</f>
        <v>0</v>
      </c>
      <c r="E94" s="17">
        <f t="shared" si="49"/>
        <v>0</v>
      </c>
      <c r="F94" s="17"/>
      <c r="G94" s="17">
        <f t="shared" si="50"/>
        <v>0</v>
      </c>
      <c r="H94" s="91"/>
      <c r="I94" s="91"/>
      <c r="N94" s="1">
        <f t="shared" si="47"/>
        <v>71</v>
      </c>
      <c r="O94" s="17">
        <f t="shared" si="48"/>
        <v>71</v>
      </c>
      <c r="T94" s="17">
        <f t="shared" si="45"/>
        <v>71</v>
      </c>
      <c r="U94" s="1">
        <f t="shared" si="46"/>
        <v>71</v>
      </c>
      <c r="BB94" s="16">
        <f t="shared" si="44"/>
        <v>0</v>
      </c>
    </row>
    <row r="95" spans="1:192" ht="93" hidden="1" customHeight="1" x14ac:dyDescent="0.2">
      <c r="A95" s="17" t="str">
        <f t="shared" si="51"/>
        <v>مجموع الجنيه الكلي</v>
      </c>
      <c r="B95" s="17">
        <f t="shared" si="51"/>
        <v>0</v>
      </c>
      <c r="C95" s="111" t="s">
        <v>282</v>
      </c>
      <c r="D95" s="17">
        <f>B17*B95</f>
        <v>0</v>
      </c>
      <c r="E95" s="17">
        <f t="shared" si="49"/>
        <v>0</v>
      </c>
      <c r="F95" s="17"/>
      <c r="G95" s="17">
        <f t="shared" si="50"/>
        <v>0</v>
      </c>
      <c r="H95" s="91"/>
      <c r="I95" s="91"/>
      <c r="N95" s="1">
        <f t="shared" si="47"/>
        <v>72</v>
      </c>
      <c r="O95" s="17">
        <f t="shared" si="48"/>
        <v>72</v>
      </c>
      <c r="T95" s="17">
        <f t="shared" si="45"/>
        <v>72</v>
      </c>
      <c r="U95" s="1">
        <f t="shared" si="46"/>
        <v>72</v>
      </c>
      <c r="BB95" s="16">
        <f t="shared" si="44"/>
        <v>0</v>
      </c>
    </row>
    <row r="96" spans="1:192" ht="15" customHeight="1" x14ac:dyDescent="0.25">
      <c r="A96" s="17" t="str">
        <f t="shared" si="51"/>
        <v>مجموع الريال الكلي</v>
      </c>
      <c r="B96" s="17">
        <f t="shared" si="51"/>
        <v>0</v>
      </c>
      <c r="C96" s="111" t="s">
        <v>282</v>
      </c>
      <c r="D96" s="17">
        <f>B18*B96</f>
        <v>0</v>
      </c>
      <c r="E96" s="17">
        <f t="shared" si="49"/>
        <v>0</v>
      </c>
      <c r="F96" s="17"/>
      <c r="G96" s="17">
        <f t="shared" si="50"/>
        <v>0</v>
      </c>
      <c r="H96" s="91"/>
      <c r="I96" s="91"/>
      <c r="N96" s="1" t="s">
        <v>334</v>
      </c>
      <c r="P96" s="243" t="s">
        <v>940</v>
      </c>
      <c r="U96" s="1" t="s">
        <v>334</v>
      </c>
      <c r="V96" s="143" t="s">
        <v>178</v>
      </c>
      <c r="W96" s="194" t="str">
        <f>J$110</f>
        <v/>
      </c>
      <c r="X96" s="194" t="str">
        <f>J$110</f>
        <v/>
      </c>
      <c r="BB96" s="16">
        <f t="shared" si="44"/>
        <v>0</v>
      </c>
      <c r="BE96" s="171" t="s">
        <v>280</v>
      </c>
      <c r="BF96" s="172" t="s">
        <v>276</v>
      </c>
      <c r="BG96" s="172" t="s">
        <v>277</v>
      </c>
      <c r="BH96" s="172" t="s">
        <v>281</v>
      </c>
      <c r="BI96" s="172" t="s">
        <v>278</v>
      </c>
      <c r="BJ96" s="172" t="s">
        <v>279</v>
      </c>
      <c r="DO96" s="16" t="s">
        <v>190</v>
      </c>
      <c r="DP96" s="16" t="str">
        <f>W99</f>
        <v>الدينار</v>
      </c>
      <c r="DQ96" s="16" t="str">
        <f>DO96&amp;" "&amp;DP96</f>
        <v>مجموع الدينار</v>
      </c>
      <c r="DV96" s="16">
        <f>SUM(H99:H103)</f>
        <v>9980</v>
      </c>
      <c r="GH96" s="16" t="s">
        <v>957</v>
      </c>
      <c r="GI96" s="16"/>
      <c r="GJ96" s="16">
        <f>MATCH(GH96,P105:P2000,0)</f>
        <v>20</v>
      </c>
    </row>
    <row r="97" spans="1:192" x14ac:dyDescent="0.2">
      <c r="A97" s="17" t="str">
        <f t="shared" si="51"/>
        <v>مجموع الشيكل الكلي</v>
      </c>
      <c r="B97" s="17">
        <f t="shared" si="51"/>
        <v>9980</v>
      </c>
      <c r="C97" s="111" t="s">
        <v>282</v>
      </c>
      <c r="D97" s="17">
        <f>B97</f>
        <v>9980</v>
      </c>
      <c r="E97" s="17">
        <f t="shared" si="49"/>
        <v>249.5</v>
      </c>
      <c r="F97" s="17"/>
      <c r="G97" s="18">
        <f t="shared" si="50"/>
        <v>249.5</v>
      </c>
      <c r="H97" s="91"/>
      <c r="I97" s="91"/>
      <c r="J97" s="223" t="s">
        <v>354</v>
      </c>
      <c r="P97" s="32" t="s">
        <v>485</v>
      </c>
      <c r="V97" s="194" t="str">
        <f>J$110</f>
        <v/>
      </c>
      <c r="W97" s="194" t="str">
        <f>J$110</f>
        <v/>
      </c>
      <c r="X97" s="194" t="str">
        <f>J$110</f>
        <v/>
      </c>
      <c r="BB97" s="16">
        <f t="shared" si="44"/>
        <v>0</v>
      </c>
      <c r="BE97" s="17"/>
      <c r="BF97" s="17"/>
      <c r="BG97" s="17"/>
      <c r="BH97" s="17">
        <f>D97</f>
        <v>9980</v>
      </c>
      <c r="BI97" s="17">
        <f>E97</f>
        <v>249.5</v>
      </c>
      <c r="BJ97" s="17"/>
      <c r="DO97" s="16" t="s">
        <v>190</v>
      </c>
      <c r="DP97" s="16" t="str">
        <f t="shared" ref="DP97:DP100" si="52">W100</f>
        <v>الدولار</v>
      </c>
      <c r="DQ97" s="16" t="str">
        <f>DO97&amp;" "&amp;DP97</f>
        <v>مجموع الدولار</v>
      </c>
      <c r="GH97" s="16" t="str">
        <f>VLOOKUP(GJ97,O105:S2000,2)</f>
        <v>Mid-market rates as of 2016-05-12 18:37 UTC</v>
      </c>
      <c r="GI97" s="16"/>
      <c r="GJ97" s="16">
        <f>GJ96+2</f>
        <v>22</v>
      </c>
    </row>
    <row r="98" spans="1:192" x14ac:dyDescent="0.2">
      <c r="A98" s="1" t="s">
        <v>285</v>
      </c>
      <c r="B98" s="1" t="s">
        <v>283</v>
      </c>
      <c r="C98" s="17" t="s">
        <v>284</v>
      </c>
      <c r="D98" s="1" t="s">
        <v>287</v>
      </c>
      <c r="E98" s="1" t="s">
        <v>283</v>
      </c>
      <c r="F98" s="17" t="s">
        <v>284</v>
      </c>
      <c r="G98" s="216"/>
      <c r="H98" s="217"/>
      <c r="I98" s="217"/>
      <c r="J98" s="218" t="str">
        <f>AA106</f>
        <v>Mid-market rates as of 2016-05-12 18:37 UTC</v>
      </c>
      <c r="V98" s="194"/>
      <c r="BB98" s="16">
        <f t="shared" si="44"/>
        <v>0</v>
      </c>
      <c r="BE98" s="17"/>
      <c r="BF98" s="17">
        <f>BI97-BH97</f>
        <v>-9730.5</v>
      </c>
      <c r="BG98" s="17" t="e">
        <f>BF98*BI98/BI97</f>
        <v>#VALUE!</v>
      </c>
      <c r="BH98" s="17" t="str">
        <f t="shared" ref="BH98:BH128" si="53">D98</f>
        <v>وزن الفضة المخلوطة(بالجرام)</v>
      </c>
      <c r="BI98" s="17" t="str">
        <f t="shared" ref="BI98:BI128" si="54">E98</f>
        <v>العيار</v>
      </c>
      <c r="BJ98" s="17"/>
      <c r="DO98" s="16" t="s">
        <v>190</v>
      </c>
      <c r="DP98" s="16" t="str">
        <f t="shared" si="52"/>
        <v>الجنيه</v>
      </c>
      <c r="DQ98" s="16" t="str">
        <f t="shared" ref="DQ98:DQ100" si="55">DO98&amp;" "&amp;DP98</f>
        <v>مجموع الجنيه</v>
      </c>
      <c r="DV98" s="16" t="str">
        <f>D50</f>
        <v>الفتوى الأولى</v>
      </c>
      <c r="DW98" s="16" t="str">
        <f t="shared" ref="DW98:EB98" si="56">E50</f>
        <v>توجد زكاة</v>
      </c>
      <c r="DX98" s="16" t="str">
        <f t="shared" si="56"/>
        <v>لأن النصاب</v>
      </c>
      <c r="DY98" s="16">
        <f t="shared" si="56"/>
        <v>1233.9495940233921</v>
      </c>
      <c r="DZ98" s="16" t="str">
        <f t="shared" si="56"/>
        <v>شيكل</v>
      </c>
      <c r="EA98" s="16" t="str">
        <f t="shared" si="56"/>
        <v>النصاب الأقل هو</v>
      </c>
      <c r="EB98" s="16" t="str">
        <f t="shared" si="56"/>
        <v>الفضة</v>
      </c>
      <c r="GH98" s="16" t="str">
        <f>VLOOKUP(GJ98,O105:S2000,2)</f>
        <v>XE Currency Table: ILS - Israeli Shekel</v>
      </c>
      <c r="GI98" s="16"/>
      <c r="GJ98" s="16">
        <f>GJ96+1</f>
        <v>21</v>
      </c>
    </row>
    <row r="99" spans="1:192" x14ac:dyDescent="0.2">
      <c r="A99" s="239"/>
      <c r="B99" s="239"/>
      <c r="C99" s="17">
        <f>(B99/24)*A99</f>
        <v>0</v>
      </c>
      <c r="D99" s="239"/>
      <c r="E99" s="239"/>
      <c r="F99" s="17">
        <f>(E99/1000)*D99</f>
        <v>0</v>
      </c>
      <c r="G99" s="7" t="str">
        <f>DQ96</f>
        <v>مجموع الدينار</v>
      </c>
      <c r="H99" s="89"/>
      <c r="I99" s="174" t="str">
        <f>C30</f>
        <v>دينار</v>
      </c>
      <c r="P99" s="32" t="s">
        <v>486</v>
      </c>
      <c r="V99" s="21" t="s">
        <v>325</v>
      </c>
      <c r="W99" s="32" t="s">
        <v>861</v>
      </c>
      <c r="X99" s="32" t="s">
        <v>480</v>
      </c>
      <c r="Y99" s="21" t="str">
        <f t="shared" ref="Y99:AB99" si="57">G15</f>
        <v>الترتيب</v>
      </c>
      <c r="Z99" s="21">
        <f t="shared" si="57"/>
        <v>69</v>
      </c>
      <c r="AA99" s="21">
        <f t="shared" si="57"/>
        <v>5.3119450071000003</v>
      </c>
      <c r="AB99" s="21" t="str">
        <f t="shared" si="57"/>
        <v>شيكل</v>
      </c>
      <c r="BB99" s="16">
        <f t="shared" si="44"/>
        <v>0</v>
      </c>
      <c r="BE99" s="17"/>
      <c r="BF99" s="17" t="e">
        <f>BG98-BH98</f>
        <v>#VALUE!</v>
      </c>
      <c r="BG99" s="17" t="e">
        <f>BF99*BI99/BI98</f>
        <v>#VALUE!</v>
      </c>
      <c r="BH99" s="17">
        <f t="shared" si="53"/>
        <v>0</v>
      </c>
      <c r="BI99" s="17">
        <f t="shared" si="54"/>
        <v>0</v>
      </c>
      <c r="BJ99" s="17"/>
      <c r="DO99" s="16" t="s">
        <v>190</v>
      </c>
      <c r="DP99" s="16" t="str">
        <f t="shared" si="52"/>
        <v>الريال</v>
      </c>
      <c r="DQ99" s="16" t="str">
        <f t="shared" si="55"/>
        <v>مجموع الريال</v>
      </c>
      <c r="DV99" s="16" t="str">
        <f>D51</f>
        <v>الفتوى الثانية</v>
      </c>
      <c r="DW99" s="16" t="str">
        <f t="shared" ref="DW99:EB99" si="58">E51</f>
        <v>لا توجد زكاة</v>
      </c>
      <c r="DX99" s="16" t="str">
        <f t="shared" si="58"/>
        <v>لأن النصاب</v>
      </c>
      <c r="DY99" s="16">
        <f t="shared" si="58"/>
        <v>13095.536975459941</v>
      </c>
      <c r="DZ99" s="16" t="str">
        <f t="shared" si="58"/>
        <v>شيكل</v>
      </c>
      <c r="EA99" s="16" t="str">
        <f t="shared" si="58"/>
        <v>النصاب الأكبر هو</v>
      </c>
      <c r="EB99" s="16" t="str">
        <f t="shared" si="58"/>
        <v>الذهب</v>
      </c>
      <c r="EC99" s="16">
        <f>I105</f>
        <v>9980</v>
      </c>
    </row>
    <row r="100" spans="1:192" x14ac:dyDescent="0.2">
      <c r="A100" s="239"/>
      <c r="B100" s="239"/>
      <c r="C100" s="17">
        <f>(B100/24)*A100</f>
        <v>0</v>
      </c>
      <c r="D100" s="239"/>
      <c r="E100" s="239"/>
      <c r="F100" s="17">
        <f>(E100/1000)*D100</f>
        <v>0</v>
      </c>
      <c r="G100" s="1" t="str">
        <f t="shared" ref="G100:G103" si="59">DQ97</f>
        <v>مجموع الدولار</v>
      </c>
      <c r="H100" s="32"/>
      <c r="I100" s="41" t="str">
        <f t="shared" ref="I100:I103" si="60">C31</f>
        <v>دولار</v>
      </c>
      <c r="V100" s="21" t="s">
        <v>326</v>
      </c>
      <c r="W100" s="32" t="s">
        <v>862</v>
      </c>
      <c r="X100" s="32" t="s">
        <v>481</v>
      </c>
      <c r="Y100" s="21" t="str">
        <f t="shared" ref="Y100:Y105" si="61">G16</f>
        <v>الترتيب</v>
      </c>
      <c r="Z100" s="21">
        <f t="shared" ref="Z100:Z105" si="62">H16</f>
        <v>24</v>
      </c>
      <c r="AA100" s="21">
        <f t="shared" ref="AA100:AA105" si="63">I16</f>
        <v>3.7680272618999999</v>
      </c>
      <c r="AB100" s="21" t="str">
        <f t="shared" ref="AB100:AB105" si="64">J16</f>
        <v>شيكل</v>
      </c>
      <c r="BB100" s="16">
        <f t="shared" si="44"/>
        <v>0</v>
      </c>
      <c r="BE100" s="17"/>
      <c r="BF100" s="17" t="e">
        <f t="shared" ref="BF100:BF128" si="65">BG99-BH99</f>
        <v>#VALUE!</v>
      </c>
      <c r="BG100" s="17" t="e">
        <f t="shared" ref="BG100:BG128" si="66">BF100*BI100/BI99</f>
        <v>#VALUE!</v>
      </c>
      <c r="BH100" s="17">
        <f t="shared" si="53"/>
        <v>0</v>
      </c>
      <c r="BI100" s="17">
        <f t="shared" si="54"/>
        <v>0</v>
      </c>
      <c r="BJ100" s="17"/>
      <c r="DO100" s="16" t="s">
        <v>190</v>
      </c>
      <c r="DP100" s="16" t="str">
        <f t="shared" si="52"/>
        <v>الشيكل</v>
      </c>
      <c r="DQ100" s="16" t="str">
        <f t="shared" si="55"/>
        <v>مجموع الشيكل</v>
      </c>
      <c r="EK100" s="16" t="s">
        <v>312</v>
      </c>
      <c r="EL100" s="16">
        <f>B227</f>
        <v>154.06514088776402</v>
      </c>
      <c r="EM100" s="16">
        <f t="shared" ref="EM100:ES100" si="67">C227</f>
        <v>2.0738648639048609</v>
      </c>
      <c r="EN100" s="16">
        <f t="shared" si="67"/>
        <v>5.3119450071000003</v>
      </c>
      <c r="EO100" s="16">
        <f t="shared" si="67"/>
        <v>3.7680272618999999</v>
      </c>
      <c r="EP100" s="16">
        <f t="shared" si="67"/>
        <v>0.4244756187</v>
      </c>
      <c r="EQ100" s="16">
        <f t="shared" si="67"/>
        <v>1.004706817</v>
      </c>
      <c r="ER100" s="16">
        <f t="shared" si="67"/>
        <v>1</v>
      </c>
      <c r="ES100" s="16" t="str">
        <f t="shared" si="67"/>
        <v>Mid-market rates as of 2016-05-12 18:37 UTC</v>
      </c>
    </row>
    <row r="101" spans="1:192" x14ac:dyDescent="0.2">
      <c r="A101" s="240"/>
      <c r="B101" s="239"/>
      <c r="C101" s="17">
        <f t="shared" ref="C101:C104" si="68">(B101/24)*A101</f>
        <v>0</v>
      </c>
      <c r="D101" s="239"/>
      <c r="E101" s="239"/>
      <c r="F101" s="17">
        <f t="shared" ref="F101:F104" si="69">(E101/1000)*D101</f>
        <v>0</v>
      </c>
      <c r="G101" s="1" t="str">
        <f t="shared" si="59"/>
        <v>مجموع الجنيه</v>
      </c>
      <c r="H101" s="32"/>
      <c r="I101" s="41" t="str">
        <f t="shared" si="60"/>
        <v>جنيه</v>
      </c>
      <c r="P101" s="32" t="s">
        <v>960</v>
      </c>
      <c r="V101" s="21" t="s">
        <v>327</v>
      </c>
      <c r="W101" s="32" t="s">
        <v>904</v>
      </c>
      <c r="X101" s="32" t="s">
        <v>482</v>
      </c>
      <c r="Y101" s="21" t="str">
        <f t="shared" si="61"/>
        <v>الترتيب</v>
      </c>
      <c r="Z101" s="21">
        <f t="shared" si="62"/>
        <v>50</v>
      </c>
      <c r="AA101" s="21">
        <f t="shared" si="63"/>
        <v>0.4244756187</v>
      </c>
      <c r="AB101" s="21" t="str">
        <f t="shared" si="64"/>
        <v>شيكل</v>
      </c>
      <c r="BB101" s="16">
        <f t="shared" si="44"/>
        <v>0</v>
      </c>
      <c r="BE101" s="17"/>
      <c r="BF101" s="17" t="e">
        <f t="shared" si="65"/>
        <v>#VALUE!</v>
      </c>
      <c r="BG101" s="17" t="e">
        <f t="shared" si="66"/>
        <v>#VALUE!</v>
      </c>
      <c r="BH101" s="17">
        <f t="shared" si="53"/>
        <v>0</v>
      </c>
      <c r="BI101" s="17">
        <f t="shared" si="54"/>
        <v>0</v>
      </c>
      <c r="BJ101" s="17"/>
      <c r="DU101" s="17">
        <f>IF(AND(DW98="توجد زكاة"),1*1,IF(AND(DW98="لا توجد زكاة"),2*1))</f>
        <v>1</v>
      </c>
      <c r="DV101" s="16" t="s">
        <v>350</v>
      </c>
      <c r="DW101" s="17">
        <f>DV96+F105</f>
        <v>9980</v>
      </c>
      <c r="DZ101" s="17">
        <f>IF(AND(DW101=0,DU101=1),2*1,IF(AND(DW101&gt;0,DU101=1),1*1,IF(AND(DW101&gt;0,DU101=2),2*1,IF(AND(DW101=0,DU101=2),2*1))))</f>
        <v>1</v>
      </c>
      <c r="EA101" s="16" t="str">
        <f>IF(AND(DZ101=1),"توجد زكاة",IF(AND(DZ101=2),"لا توجد زكاة"))</f>
        <v>توجد زكاة</v>
      </c>
      <c r="EB101" s="16">
        <f>IF(AND(EA101="توجد زكاة"),1*1,IF(AND(EA101="لا توجد زكاة"),2*1))</f>
        <v>1</v>
      </c>
      <c r="EC101" s="17">
        <f>IF(AND(DW101=0,DW102&gt;=85),1*1,IF(AND(DW101&gt;0,DW102&gt;=85),EB101*1,IF(AND(DW101=0,DW102&lt;85),EB101*1,IF(AND(DW101&gt;0,DW102&lt;85),EB101*1))))</f>
        <v>1</v>
      </c>
      <c r="ED101" s="16" t="str">
        <f>IF(AND(EC101=1),"توجد زكاة",IF(AND(EC101=2),"لا توجد زكاة"))</f>
        <v>توجد زكاة</v>
      </c>
      <c r="EE101" s="16">
        <f>EC101</f>
        <v>1</v>
      </c>
      <c r="EF101" s="16" t="str">
        <f>IF(AND(EE101=1),"توجد زكاة",IF(AND(EE101=2),"لا توجد زكاة"))</f>
        <v>توجد زكاة</v>
      </c>
      <c r="EG101" s="16">
        <f>IF(AND(EF101="توجد زكاة"),1*1,IF(AND(EF101="لا توجد زكاة"),2*1))</f>
        <v>1</v>
      </c>
      <c r="EH101" s="16">
        <f>IF(AND(DW101&lt;595,DW102=0),2*1,IF(AND(DW101&lt;595,DW102&gt;0),EG101*1,IF(AND(DW101&gt;=595,DW102=0),EG101*1,IF(AND(DW101&gt;=595,DW102&gt;0),EG101*1))))</f>
        <v>1</v>
      </c>
      <c r="EJ101" s="16" t="str">
        <f>IF(AND(EH101=1),"توجد زكاة",IF(AND(EH101=2),"لا توجد زكاة"))</f>
        <v>توجد زكاة</v>
      </c>
      <c r="EK101" s="16" t="s">
        <v>310</v>
      </c>
      <c r="EL101" s="16" t="e">
        <f t="shared" ref="EL101:EL102" si="70">B228</f>
        <v>#DIV/0!</v>
      </c>
      <c r="EM101" s="16" t="e">
        <f t="shared" ref="EM101:EM102" si="71">C228</f>
        <v>#DIV/0!</v>
      </c>
      <c r="EN101" s="16" t="e">
        <f t="shared" ref="EN101:EN102" si="72">D228</f>
        <v>#DIV/0!</v>
      </c>
      <c r="EO101" s="16" t="e">
        <f t="shared" ref="EO101:EO102" si="73">E228</f>
        <v>#DIV/0!</v>
      </c>
      <c r="EP101" s="16" t="e">
        <f t="shared" ref="EP101:EP102" si="74">F228</f>
        <v>#DIV/0!</v>
      </c>
      <c r="EQ101" s="16" t="e">
        <f t="shared" ref="EQ101:EQ102" si="75">G228</f>
        <v>#DIV/0!</v>
      </c>
      <c r="ER101" s="16" t="e">
        <f t="shared" ref="ER101:ER102" si="76">H228</f>
        <v>#DIV/0!</v>
      </c>
      <c r="ES101" s="16" t="str">
        <f t="shared" ref="ES101:ES102" si="77">I228</f>
        <v>الدفعة الرابعة عشرة</v>
      </c>
    </row>
    <row r="102" spans="1:192" x14ac:dyDescent="0.2">
      <c r="A102" s="240"/>
      <c r="B102" s="239"/>
      <c r="C102" s="17">
        <f t="shared" si="68"/>
        <v>0</v>
      </c>
      <c r="D102" s="239"/>
      <c r="E102" s="239"/>
      <c r="F102" s="17">
        <f t="shared" si="69"/>
        <v>0</v>
      </c>
      <c r="G102" s="1" t="str">
        <f t="shared" si="59"/>
        <v>مجموع الريال</v>
      </c>
      <c r="H102" s="32"/>
      <c r="I102" s="41" t="str">
        <f t="shared" si="60"/>
        <v>ريال</v>
      </c>
      <c r="P102" s="32" t="s">
        <v>487</v>
      </c>
      <c r="V102" s="21" t="s">
        <v>328</v>
      </c>
      <c r="W102" s="32" t="s">
        <v>863</v>
      </c>
      <c r="X102" s="32" t="s">
        <v>483</v>
      </c>
      <c r="Y102" s="21" t="str">
        <f t="shared" si="61"/>
        <v>الترتيب</v>
      </c>
      <c r="Z102" s="21">
        <f t="shared" si="62"/>
        <v>45</v>
      </c>
      <c r="AA102" s="21">
        <f t="shared" si="63"/>
        <v>1.004706817</v>
      </c>
      <c r="AB102" s="21" t="str">
        <f t="shared" si="64"/>
        <v>شيكل</v>
      </c>
      <c r="BB102" s="16">
        <f t="shared" si="44"/>
        <v>0</v>
      </c>
      <c r="BE102" s="17"/>
      <c r="BF102" s="17" t="e">
        <f t="shared" si="65"/>
        <v>#VALUE!</v>
      </c>
      <c r="BG102" s="17" t="e">
        <f t="shared" si="66"/>
        <v>#VALUE!</v>
      </c>
      <c r="BH102" s="17">
        <f t="shared" si="53"/>
        <v>0</v>
      </c>
      <c r="BI102" s="17">
        <f t="shared" si="54"/>
        <v>0</v>
      </c>
      <c r="BJ102" s="17"/>
      <c r="DP102" s="16" t="s">
        <v>343</v>
      </c>
      <c r="DQ102" s="16" t="s">
        <v>194</v>
      </c>
      <c r="DR102" s="16" t="str">
        <f>W103</f>
        <v>الشيكل</v>
      </c>
      <c r="DS102" s="16" t="str">
        <f>DP102&amp;" "&amp;DQ102&amp;""&amp;DR102</f>
        <v>مجموع الأموال تعادل بالشيكل</v>
      </c>
      <c r="DU102" s="17">
        <f>IF(AND(DW99="توجد زكاة"),1*1,IF(AND(DW99="لا توجد زكاة"),2*1))</f>
        <v>2</v>
      </c>
      <c r="DV102" s="16" t="s">
        <v>351</v>
      </c>
      <c r="DW102" s="17">
        <f>DV96+C105</f>
        <v>9980</v>
      </c>
      <c r="DZ102" s="17">
        <f>IF(AND(DW102=0,DU102=1),2*1,IF(AND(DW102&gt;0,DU102=1),1*1,IF(AND(DW102&gt;0,DU102=2),2*1,IF(AND(DW102=0,DU102=2),2*1))))</f>
        <v>2</v>
      </c>
      <c r="EA102" s="16" t="str">
        <f>IF(AND(DZ102=1),"توجد زكاة",IF(AND(DZ102=2),"لا توجد زكاة"))</f>
        <v>لا توجد زكاة</v>
      </c>
      <c r="EB102" s="16">
        <f>IF(AND(EA102="توجد زكاة"),1*1,IF(AND(EA102="لا توجد زكاة"),2*1))</f>
        <v>2</v>
      </c>
      <c r="EC102" s="17">
        <f>IF(AND(DW101&gt;=595,DW102=0),1*1,IF(AND(DW101&gt;=595,DW102&gt;0),EB102*1,IF(AND(DW101&lt;595,DW102=0),EB102*1,IF(AND(DW101&lt;595,DW102&gt;0),EB102*1))))</f>
        <v>2</v>
      </c>
      <c r="ED102" s="16" t="str">
        <f>IF(AND(EC102=1),"توجد زكاة",IF(AND(EC102=2),"لا توجد زكاة"))</f>
        <v>لا توجد زكاة</v>
      </c>
      <c r="EE102" s="16">
        <f>IF(AND(EC101=1,DW101=0),1*1,IF(AND(EC101=1,DW101&gt;0),EC102*1,IF(AND(EC101=2,DW101=0),EC102*1,IF(AND(EC101=2,DW101&gt;0),EC102*1))))</f>
        <v>2</v>
      </c>
      <c r="EF102" s="16" t="str">
        <f>IF(AND(EE102=1),"توجد زكاة",IF(AND(EE102=2),"لا توجد زكاة"))</f>
        <v>لا توجد زكاة</v>
      </c>
      <c r="EG102" s="16">
        <f>IF(AND(EF102="توجد زكاة"),1*1,IF(AND(EF102="لا توجد زكاة"),2*1))</f>
        <v>2</v>
      </c>
      <c r="EH102" s="16">
        <f>EG102</f>
        <v>2</v>
      </c>
      <c r="EJ102" s="16" t="str">
        <f>IF(AND(EH102=1),"توجد زكاة",IF(AND(EH102=2),"لا توجد زكاة"))</f>
        <v>لا توجد زكاة</v>
      </c>
      <c r="EK102" s="16" t="s">
        <v>475</v>
      </c>
      <c r="EL102" s="16" t="e">
        <f t="shared" si="70"/>
        <v>#DIV/0!</v>
      </c>
      <c r="EM102" s="16" t="e">
        <f t="shared" si="71"/>
        <v>#DIV/0!</v>
      </c>
      <c r="EN102" s="16" t="e">
        <f t="shared" si="72"/>
        <v>#DIV/0!</v>
      </c>
      <c r="EO102" s="16" t="e">
        <f t="shared" si="73"/>
        <v>#DIV/0!</v>
      </c>
      <c r="EP102" s="16" t="e">
        <f t="shared" si="74"/>
        <v>#DIV/0!</v>
      </c>
      <c r="EQ102" s="16" t="e">
        <f t="shared" si="75"/>
        <v>#DIV/0!</v>
      </c>
      <c r="ER102" s="16" t="e">
        <f t="shared" si="76"/>
        <v>#DIV/0!</v>
      </c>
      <c r="ES102" s="16" t="str">
        <f t="shared" si="77"/>
        <v>التاريخ</v>
      </c>
    </row>
    <row r="103" spans="1:192" x14ac:dyDescent="0.2">
      <c r="A103" s="240"/>
      <c r="B103" s="239"/>
      <c r="C103" s="17">
        <f t="shared" si="68"/>
        <v>0</v>
      </c>
      <c r="D103" s="239"/>
      <c r="E103" s="239"/>
      <c r="F103" s="17">
        <f t="shared" si="69"/>
        <v>0</v>
      </c>
      <c r="G103" s="1" t="str">
        <f t="shared" si="59"/>
        <v>مجموع الشيكل</v>
      </c>
      <c r="H103" s="32">
        <v>9980</v>
      </c>
      <c r="I103" s="41" t="str">
        <f t="shared" si="60"/>
        <v>شيكل</v>
      </c>
      <c r="P103" s="32" t="s">
        <v>488</v>
      </c>
      <c r="T103" s="17">
        <f t="shared" si="45"/>
        <v>0</v>
      </c>
      <c r="V103" s="158" t="s">
        <v>329</v>
      </c>
      <c r="W103" s="32" t="s">
        <v>205</v>
      </c>
      <c r="X103" s="32" t="s">
        <v>484</v>
      </c>
      <c r="Y103" s="158" t="str">
        <f t="shared" si="61"/>
        <v>الترتيب</v>
      </c>
      <c r="Z103" s="158">
        <f t="shared" si="62"/>
        <v>57</v>
      </c>
      <c r="AA103" s="158">
        <f t="shared" si="63"/>
        <v>1</v>
      </c>
      <c r="AB103" s="158" t="str">
        <f t="shared" si="64"/>
        <v>شيكل</v>
      </c>
      <c r="BB103" s="16">
        <f t="shared" si="44"/>
        <v>0</v>
      </c>
      <c r="BE103" s="17"/>
      <c r="BF103" s="17" t="e">
        <f t="shared" si="65"/>
        <v>#VALUE!</v>
      </c>
      <c r="BG103" s="17" t="e">
        <f t="shared" si="66"/>
        <v>#VALUE!</v>
      </c>
      <c r="BH103" s="17">
        <f t="shared" si="53"/>
        <v>0</v>
      </c>
      <c r="BI103" s="17">
        <f t="shared" si="54"/>
        <v>0</v>
      </c>
      <c r="BJ103" s="17"/>
      <c r="EK103" s="16" t="s">
        <v>476</v>
      </c>
      <c r="EL103" s="17" t="e">
        <f>B202</f>
        <v>#DIV/0!</v>
      </c>
      <c r="EM103" s="17" t="e">
        <f t="shared" ref="EM103:ER103" si="78">C202</f>
        <v>#DIV/0!</v>
      </c>
      <c r="EN103" s="17" t="e">
        <f t="shared" si="78"/>
        <v>#DIV/0!</v>
      </c>
      <c r="EO103" s="17" t="e">
        <f t="shared" si="78"/>
        <v>#DIV/0!</v>
      </c>
      <c r="EP103" s="17" t="e">
        <f t="shared" si="78"/>
        <v>#DIV/0!</v>
      </c>
      <c r="EQ103" s="17" t="e">
        <f t="shared" si="78"/>
        <v>#DIV/0!</v>
      </c>
      <c r="ER103" s="17" t="e">
        <f t="shared" si="78"/>
        <v>#DIV/0!</v>
      </c>
      <c r="ES103" s="17"/>
      <c r="ET103" s="17"/>
    </row>
    <row r="104" spans="1:192" x14ac:dyDescent="0.2">
      <c r="A104" s="240"/>
      <c r="B104" s="239"/>
      <c r="C104" s="17">
        <f t="shared" si="68"/>
        <v>0</v>
      </c>
      <c r="D104" s="239"/>
      <c r="E104" s="239"/>
      <c r="F104" s="17">
        <f t="shared" si="69"/>
        <v>0</v>
      </c>
      <c r="G104" s="17"/>
      <c r="H104" s="17"/>
      <c r="I104" s="16"/>
      <c r="J104" s="194" t="str">
        <f>FK240</f>
        <v/>
      </c>
      <c r="V104" s="154" t="s">
        <v>330</v>
      </c>
      <c r="W104" s="154" t="s">
        <v>176</v>
      </c>
      <c r="X104" s="154" t="s">
        <v>174</v>
      </c>
      <c r="Y104" s="154" t="str">
        <f t="shared" si="61"/>
        <v>الترتيب</v>
      </c>
      <c r="Z104" s="154">
        <f t="shared" si="62"/>
        <v>60</v>
      </c>
      <c r="AA104" s="154">
        <f t="shared" si="63"/>
        <v>4791.9615352912997</v>
      </c>
      <c r="AB104" s="154" t="str">
        <f t="shared" si="64"/>
        <v>شيكل</v>
      </c>
      <c r="BB104" s="16">
        <f t="shared" si="44"/>
        <v>0</v>
      </c>
      <c r="BE104" s="17"/>
      <c r="BF104" s="17" t="e">
        <f t="shared" si="65"/>
        <v>#VALUE!</v>
      </c>
      <c r="BG104" s="17" t="e">
        <f t="shared" si="66"/>
        <v>#VALUE!</v>
      </c>
      <c r="BH104" s="17">
        <f t="shared" si="53"/>
        <v>0</v>
      </c>
      <c r="BI104" s="17">
        <f t="shared" si="54"/>
        <v>0</v>
      </c>
      <c r="BJ104" s="17"/>
      <c r="DU104" s="17" t="str">
        <f>EJ101</f>
        <v>توجد زكاة</v>
      </c>
      <c r="DV104" s="16">
        <f>IF(AND(DU104="توجد زكاة"),1*1,IF(AND(DU104="لا توجد زكاة"),2*1))</f>
        <v>1</v>
      </c>
      <c r="DW104" s="16">
        <f>DV104</f>
        <v>1</v>
      </c>
      <c r="DX104" s="16" t="str">
        <f>IF(AND(DW104=1),"توجد زكاة",IF(AND(DW104=2),"لا توجد زكاة"))</f>
        <v>توجد زكاة</v>
      </c>
      <c r="EK104" s="16" t="s">
        <v>313</v>
      </c>
      <c r="EL104" s="17" t="e">
        <f>EL101</f>
        <v>#DIV/0!</v>
      </c>
      <c r="EM104" s="17" t="e">
        <f t="shared" ref="EM104:ER104" si="79">EM101</f>
        <v>#DIV/0!</v>
      </c>
      <c r="EN104" s="17" t="e">
        <f t="shared" si="79"/>
        <v>#DIV/0!</v>
      </c>
      <c r="EO104" s="17" t="e">
        <f t="shared" si="79"/>
        <v>#DIV/0!</v>
      </c>
      <c r="EP104" s="17" t="e">
        <f t="shared" si="79"/>
        <v>#DIV/0!</v>
      </c>
      <c r="EQ104" s="17" t="e">
        <f t="shared" si="79"/>
        <v>#DIV/0!</v>
      </c>
      <c r="ER104" s="17" t="e">
        <f t="shared" si="79"/>
        <v>#DIV/0!</v>
      </c>
      <c r="ES104" s="17"/>
      <c r="ET104" s="17"/>
    </row>
    <row r="105" spans="1:192" x14ac:dyDescent="0.2">
      <c r="A105" s="260" t="s">
        <v>286</v>
      </c>
      <c r="B105" s="261"/>
      <c r="C105" s="18">
        <f>SUM(C99:C104)</f>
        <v>0</v>
      </c>
      <c r="D105" s="261" t="s">
        <v>286</v>
      </c>
      <c r="E105" s="261"/>
      <c r="F105" s="18">
        <f>SUM(F99:F104)</f>
        <v>0</v>
      </c>
      <c r="G105" s="262" t="str">
        <f>DS102</f>
        <v>مجموع الأموال تعادل بالشيكل</v>
      </c>
      <c r="H105" s="263"/>
      <c r="I105" s="1">
        <f>B74</f>
        <v>9980</v>
      </c>
      <c r="J105" s="1" t="str">
        <f>C27</f>
        <v>شيكل</v>
      </c>
      <c r="N105" s="1">
        <f t="shared" si="47"/>
        <v>1</v>
      </c>
      <c r="O105" s="17">
        <f t="shared" si="48"/>
        <v>1</v>
      </c>
      <c r="P105" s="32" t="s">
        <v>489</v>
      </c>
      <c r="T105" s="17">
        <f t="shared" si="45"/>
        <v>1</v>
      </c>
      <c r="U105" s="1">
        <f t="shared" si="46"/>
        <v>1</v>
      </c>
      <c r="V105" s="154" t="s">
        <v>331</v>
      </c>
      <c r="W105" s="154" t="s">
        <v>177</v>
      </c>
      <c r="X105" s="154" t="s">
        <v>175</v>
      </c>
      <c r="Y105" s="154" t="str">
        <f t="shared" si="61"/>
        <v>الترتيب</v>
      </c>
      <c r="Z105" s="154">
        <f t="shared" si="62"/>
        <v>92</v>
      </c>
      <c r="AA105" s="154">
        <f t="shared" si="63"/>
        <v>64.5044076808</v>
      </c>
      <c r="AB105" s="154" t="str">
        <f t="shared" si="64"/>
        <v>شيكل</v>
      </c>
      <c r="BB105" s="16">
        <f t="shared" si="44"/>
        <v>0</v>
      </c>
      <c r="BE105" s="17"/>
      <c r="BF105" s="17" t="e">
        <f t="shared" si="65"/>
        <v>#VALUE!</v>
      </c>
      <c r="BG105" s="17" t="e">
        <f t="shared" si="66"/>
        <v>#VALUE!</v>
      </c>
      <c r="BH105" s="17" t="str">
        <f t="shared" si="53"/>
        <v>مجموع الأوزان الصافية بالجرام</v>
      </c>
      <c r="BI105" s="17">
        <f t="shared" si="54"/>
        <v>0</v>
      </c>
      <c r="BJ105" s="17"/>
      <c r="DP105" s="16" t="s">
        <v>346</v>
      </c>
      <c r="DQ105" s="16" t="s">
        <v>194</v>
      </c>
      <c r="DR105" s="16" t="str">
        <f>W99</f>
        <v>الدينار</v>
      </c>
      <c r="DT105" s="16" t="str">
        <f>DP105&amp;" "&amp;DQ105&amp;""&amp;DR105</f>
        <v>مجموع المال بالدينار</v>
      </c>
      <c r="DU105" s="17" t="str">
        <f>EJ102</f>
        <v>لا توجد زكاة</v>
      </c>
      <c r="DV105" s="16">
        <f>IF(AND(DU105="توجد زكاة"),1*1,IF(AND(DU105="لا توجد زكاة"),2*1))</f>
        <v>2</v>
      </c>
      <c r="DW105" s="16">
        <f>IF(AND(F105&gt;=595),1*1,IF(AND(F105&lt;595),DV105*1))</f>
        <v>2</v>
      </c>
      <c r="DX105" s="16" t="str">
        <f>IF(AND(DW105=1),"توجد زكاة",IF(AND(DW105=2),"لا توجد زكاة"))</f>
        <v>لا توجد زكاة</v>
      </c>
      <c r="EK105" s="16" t="s">
        <v>473</v>
      </c>
      <c r="EL105" s="16" t="e">
        <f t="shared" ref="EL105:EL106" si="80">B232</f>
        <v>#DIV/0!</v>
      </c>
      <c r="EM105" s="16" t="e">
        <f t="shared" ref="EM105:EM106" si="81">C232</f>
        <v>#DIV/0!</v>
      </c>
      <c r="EN105" s="16" t="e">
        <f t="shared" ref="EN105:EN106" si="82">D232</f>
        <v>#DIV/0!</v>
      </c>
      <c r="EO105" s="16" t="e">
        <f t="shared" ref="EO105:EO106" si="83">E232</f>
        <v>#DIV/0!</v>
      </c>
      <c r="EP105" s="16" t="e">
        <f t="shared" ref="EP105:EP106" si="84">F232</f>
        <v>#DIV/0!</v>
      </c>
      <c r="EQ105" s="16" t="e">
        <f t="shared" ref="EQ105:EQ106" si="85">G232</f>
        <v>#DIV/0!</v>
      </c>
      <c r="ER105" s="16" t="e">
        <f t="shared" ref="ER105:ER106" si="86">H232</f>
        <v>#DIV/0!</v>
      </c>
      <c r="ES105" s="16" t="str">
        <f t="shared" ref="ES105:ES106" si="87">I232</f>
        <v>المجموع بالمحلي</v>
      </c>
    </row>
    <row r="106" spans="1:192" x14ac:dyDescent="0.2">
      <c r="A106" s="91"/>
      <c r="B106" s="17"/>
      <c r="C106" s="17"/>
      <c r="D106" s="21" t="str">
        <f>D50</f>
        <v>الفتوى الأولى</v>
      </c>
      <c r="E106" s="144" t="str">
        <f>DX104</f>
        <v>توجد زكاة</v>
      </c>
      <c r="F106" s="14" t="s">
        <v>472</v>
      </c>
      <c r="G106" s="145">
        <f t="shared" ref="G106:J107" si="88">G50</f>
        <v>1233.9495940233921</v>
      </c>
      <c r="H106" s="20" t="str">
        <f t="shared" si="88"/>
        <v>شيكل</v>
      </c>
      <c r="I106" s="104" t="str">
        <f t="shared" si="88"/>
        <v>النصاب الأقل هو</v>
      </c>
      <c r="J106" s="146" t="str">
        <f t="shared" si="88"/>
        <v>الفضة</v>
      </c>
      <c r="N106" s="1">
        <f t="shared" si="47"/>
        <v>2</v>
      </c>
      <c r="O106" s="17">
        <f t="shared" si="48"/>
        <v>2</v>
      </c>
      <c r="T106" s="17">
        <f t="shared" si="45"/>
        <v>2</v>
      </c>
      <c r="U106" s="1">
        <f t="shared" si="46"/>
        <v>2</v>
      </c>
      <c r="V106" s="40"/>
      <c r="W106" s="40"/>
      <c r="X106" s="1"/>
      <c r="Y106" s="1"/>
      <c r="Z106" s="1"/>
      <c r="AA106" s="168" t="str">
        <f>GH97</f>
        <v>Mid-market rates as of 2016-05-12 18:37 UTC</v>
      </c>
      <c r="AB106" s="1" t="s">
        <v>354</v>
      </c>
      <c r="BB106" s="16">
        <f t="shared" si="44"/>
        <v>0</v>
      </c>
      <c r="BE106" s="17"/>
      <c r="BF106" s="17" t="e">
        <f t="shared" si="65"/>
        <v>#VALUE!</v>
      </c>
      <c r="BG106" s="17" t="e">
        <f t="shared" si="66"/>
        <v>#VALUE!</v>
      </c>
      <c r="BH106" s="17" t="str">
        <f t="shared" si="53"/>
        <v>الفتوى الأولى</v>
      </c>
      <c r="BI106" s="17" t="str">
        <f t="shared" si="54"/>
        <v>توجد زكاة</v>
      </c>
      <c r="BJ106" s="17"/>
      <c r="DP106" s="16" t="s">
        <v>346</v>
      </c>
      <c r="DQ106" s="16" t="s">
        <v>194</v>
      </c>
      <c r="DR106" s="16" t="str">
        <f t="shared" ref="DR106:DR109" si="89">W100</f>
        <v>الدولار</v>
      </c>
      <c r="DT106" s="16" t="str">
        <f t="shared" ref="DT106:DT117" si="90">DP106&amp;" "&amp;DQ106&amp;""&amp;DR106</f>
        <v>مجموع المال بالدولار</v>
      </c>
      <c r="EK106" s="91" t="s">
        <v>477</v>
      </c>
      <c r="EL106" s="16" t="e">
        <f t="shared" si="80"/>
        <v>#DIV/0!</v>
      </c>
      <c r="EM106" s="16" t="e">
        <f t="shared" si="81"/>
        <v>#DIV/0!</v>
      </c>
      <c r="EN106" s="16" t="e">
        <f t="shared" si="82"/>
        <v>#DIV/0!</v>
      </c>
      <c r="EO106" s="16" t="e">
        <f t="shared" si="83"/>
        <v>#DIV/0!</v>
      </c>
      <c r="EP106" s="16" t="e">
        <f t="shared" si="84"/>
        <v>#DIV/0!</v>
      </c>
      <c r="EQ106" s="16" t="e">
        <f t="shared" si="85"/>
        <v>#DIV/0!</v>
      </c>
      <c r="ER106" s="16" t="e">
        <f t="shared" si="86"/>
        <v>#DIV/0!</v>
      </c>
      <c r="ES106" s="16" t="e">
        <f t="shared" si="87"/>
        <v>#DIV/0!</v>
      </c>
      <c r="ET106" s="91"/>
      <c r="EU106" s="91"/>
      <c r="EV106" s="91"/>
    </row>
    <row r="107" spans="1:192" x14ac:dyDescent="0.2">
      <c r="A107" s="91"/>
      <c r="B107" s="17"/>
      <c r="C107" s="17"/>
      <c r="D107" s="21" t="str">
        <f>D51</f>
        <v>الفتوى الثانية</v>
      </c>
      <c r="E107" s="144" t="str">
        <f>DX105</f>
        <v>لا توجد زكاة</v>
      </c>
      <c r="F107" s="14" t="s">
        <v>472</v>
      </c>
      <c r="G107" s="145">
        <f t="shared" si="88"/>
        <v>13095.536975459941</v>
      </c>
      <c r="H107" s="20" t="str">
        <f t="shared" si="88"/>
        <v>شيكل</v>
      </c>
      <c r="I107" s="104" t="str">
        <f t="shared" si="88"/>
        <v>النصاب الأكبر هو</v>
      </c>
      <c r="J107" s="146" t="str">
        <f t="shared" si="88"/>
        <v>الذهب</v>
      </c>
      <c r="N107" s="1">
        <f t="shared" si="47"/>
        <v>3</v>
      </c>
      <c r="O107" s="17">
        <f t="shared" si="48"/>
        <v>3</v>
      </c>
      <c r="P107" s="32" t="s">
        <v>490</v>
      </c>
      <c r="T107" s="17">
        <f t="shared" si="45"/>
        <v>3</v>
      </c>
      <c r="U107" s="1">
        <f t="shared" si="46"/>
        <v>3</v>
      </c>
      <c r="AA107" s="6" t="str">
        <f>GH98</f>
        <v>XE Currency Table: ILS - Israeli Shekel</v>
      </c>
      <c r="AB107" s="1" t="s">
        <v>353</v>
      </c>
      <c r="BB107" s="16">
        <f t="shared" si="44"/>
        <v>0</v>
      </c>
      <c r="BE107" s="17"/>
      <c r="BF107" s="17" t="e">
        <f t="shared" si="65"/>
        <v>#VALUE!</v>
      </c>
      <c r="BG107" s="17" t="e">
        <f t="shared" si="66"/>
        <v>#VALUE!</v>
      </c>
      <c r="BH107" s="17" t="str">
        <f t="shared" si="53"/>
        <v>الفتوى الثانية</v>
      </c>
      <c r="BI107" s="17" t="str">
        <f t="shared" si="54"/>
        <v>لا توجد زكاة</v>
      </c>
      <c r="BJ107" s="17"/>
      <c r="DP107" s="16" t="s">
        <v>346</v>
      </c>
      <c r="DQ107" s="16" t="s">
        <v>194</v>
      </c>
      <c r="DR107" s="16" t="str">
        <f t="shared" si="89"/>
        <v>الجنيه</v>
      </c>
      <c r="DT107" s="16" t="str">
        <f t="shared" si="90"/>
        <v>مجموع المال بالجنيه</v>
      </c>
      <c r="EK107" s="91" t="s">
        <v>474</v>
      </c>
      <c r="EL107" s="16" t="e">
        <f>EL106*EL104</f>
        <v>#DIV/0!</v>
      </c>
      <c r="EM107" s="16" t="e">
        <f t="shared" ref="EM107:ER107" si="91">EM106*EM104</f>
        <v>#DIV/0!</v>
      </c>
      <c r="EN107" s="16" t="e">
        <f t="shared" si="91"/>
        <v>#DIV/0!</v>
      </c>
      <c r="EO107" s="16" t="e">
        <f t="shared" si="91"/>
        <v>#DIV/0!</v>
      </c>
      <c r="EP107" s="16" t="e">
        <f t="shared" si="91"/>
        <v>#DIV/0!</v>
      </c>
      <c r="EQ107" s="16" t="e">
        <f t="shared" si="91"/>
        <v>#DIV/0!</v>
      </c>
      <c r="ER107" s="16" t="e">
        <f t="shared" si="91"/>
        <v>#DIV/0!</v>
      </c>
      <c r="ES107" s="16" t="e">
        <f>SUM(EL107:ER107)</f>
        <v>#DIV/0!</v>
      </c>
      <c r="ET107" s="91"/>
      <c r="EU107" s="91"/>
      <c r="EV107" s="91"/>
    </row>
    <row r="108" spans="1:19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N108" s="1">
        <f t="shared" si="47"/>
        <v>4</v>
      </c>
      <c r="O108" s="17">
        <f t="shared" si="48"/>
        <v>4</v>
      </c>
      <c r="T108" s="17">
        <f t="shared" si="45"/>
        <v>4</v>
      </c>
      <c r="U108" s="1">
        <f t="shared" si="46"/>
        <v>4</v>
      </c>
      <c r="V108" s="194" t="str">
        <f>J$110</f>
        <v/>
      </c>
      <c r="W108" s="194" t="str">
        <f>J$110</f>
        <v/>
      </c>
      <c r="X108" s="194" t="str">
        <f>J$110</f>
        <v/>
      </c>
      <c r="BB108" s="16">
        <f t="shared" si="44"/>
        <v>0</v>
      </c>
      <c r="BE108" s="17"/>
      <c r="BF108" s="17" t="e">
        <f t="shared" si="65"/>
        <v>#VALUE!</v>
      </c>
      <c r="BG108" s="17" t="e">
        <f t="shared" si="66"/>
        <v>#VALUE!</v>
      </c>
      <c r="BH108" s="17">
        <f t="shared" si="53"/>
        <v>0</v>
      </c>
      <c r="BI108" s="17">
        <f t="shared" si="54"/>
        <v>0</v>
      </c>
      <c r="BJ108" s="17"/>
      <c r="DP108" s="16" t="s">
        <v>346</v>
      </c>
      <c r="DQ108" s="16" t="s">
        <v>194</v>
      </c>
      <c r="DR108" s="16" t="str">
        <f t="shared" si="89"/>
        <v>الريال</v>
      </c>
      <c r="DT108" s="16" t="str">
        <f t="shared" si="90"/>
        <v>مجموع المال بالريال</v>
      </c>
      <c r="DX108" s="16" t="str">
        <f>VLOOKUP(DY108,N28:P1435,3)</f>
        <v>XE Currency Table: ILS - Israeli Shekel</v>
      </c>
      <c r="DY108" s="16">
        <f>H16-3</f>
        <v>21</v>
      </c>
      <c r="EK108" s="91"/>
      <c r="EL108" s="91"/>
      <c r="EM108" s="91"/>
      <c r="EN108" s="91"/>
      <c r="EO108" s="91"/>
      <c r="EP108" s="91"/>
      <c r="EQ108" s="91"/>
      <c r="ER108" s="91"/>
      <c r="ES108" s="91"/>
      <c r="ET108" s="91"/>
      <c r="EU108" s="91"/>
      <c r="EV108" s="91"/>
    </row>
    <row r="109" spans="1:192" x14ac:dyDescent="0.2">
      <c r="A109" s="78" t="s">
        <v>312</v>
      </c>
      <c r="B109" s="249" t="s">
        <v>176</v>
      </c>
      <c r="C109" s="249" t="s">
        <v>177</v>
      </c>
      <c r="D109" s="249" t="str">
        <f>C30</f>
        <v>دينار</v>
      </c>
      <c r="E109" s="249" t="str">
        <f>C31</f>
        <v>دولار</v>
      </c>
      <c r="F109" s="249" t="str">
        <f>C32</f>
        <v>جنيه</v>
      </c>
      <c r="G109" s="249" t="str">
        <f>C33</f>
        <v>ريال</v>
      </c>
      <c r="H109" s="249" t="str">
        <f>C34</f>
        <v>شيكل</v>
      </c>
      <c r="I109" s="249" t="s">
        <v>279</v>
      </c>
      <c r="J109" s="220" t="str">
        <f>FK240</f>
        <v/>
      </c>
      <c r="N109" s="1">
        <f t="shared" si="47"/>
        <v>5</v>
      </c>
      <c r="O109" s="17">
        <f t="shared" si="48"/>
        <v>5</v>
      </c>
      <c r="P109" s="32" t="s">
        <v>941</v>
      </c>
      <c r="T109" s="17">
        <f t="shared" si="45"/>
        <v>5</v>
      </c>
      <c r="U109" s="1">
        <f t="shared" si="46"/>
        <v>5</v>
      </c>
      <c r="BB109" s="16">
        <f t="shared" si="44"/>
        <v>0</v>
      </c>
      <c r="BE109" s="17"/>
      <c r="BF109" s="17" t="e">
        <f t="shared" si="65"/>
        <v>#VALUE!</v>
      </c>
      <c r="BG109" s="17" t="e">
        <f t="shared" si="66"/>
        <v>#VALUE!</v>
      </c>
      <c r="BH109" s="17" t="str">
        <f t="shared" si="53"/>
        <v>دينار</v>
      </c>
      <c r="BI109" s="17" t="str">
        <f t="shared" si="54"/>
        <v>دولار</v>
      </c>
      <c r="BJ109" s="17"/>
      <c r="DP109" s="16" t="s">
        <v>346</v>
      </c>
      <c r="DQ109" s="16" t="s">
        <v>194</v>
      </c>
      <c r="DR109" s="16" t="str">
        <f t="shared" si="89"/>
        <v>الشيكل</v>
      </c>
      <c r="DT109" s="16" t="str">
        <f t="shared" si="90"/>
        <v>مجموع المال بالشيكل</v>
      </c>
      <c r="DU109" s="16" t="s">
        <v>853</v>
      </c>
      <c r="DV109" s="16" t="s">
        <v>194</v>
      </c>
      <c r="DW109" s="16" t="str">
        <f>W$99</f>
        <v>الدينار</v>
      </c>
      <c r="DX109" s="16" t="str">
        <f>DU109&amp;" "&amp;DV109&amp;""&amp;DW109</f>
        <v>الدينار الشرعي(المثقال) يعادل بالدينار</v>
      </c>
      <c r="EK109" s="91"/>
      <c r="EL109" s="91"/>
      <c r="EM109" s="91"/>
      <c r="EN109" s="91"/>
      <c r="EO109" s="91"/>
      <c r="EP109" s="91"/>
      <c r="EQ109" s="91"/>
      <c r="ER109" s="91"/>
      <c r="ES109" s="91"/>
      <c r="ET109" s="91"/>
      <c r="EU109" s="91"/>
      <c r="EV109" s="91"/>
      <c r="EX109" s="17" t="s">
        <v>176</v>
      </c>
      <c r="EY109" s="17" t="s">
        <v>177</v>
      </c>
      <c r="EZ109" s="17" t="str">
        <f>D118</f>
        <v>دينار</v>
      </c>
      <c r="FA109" s="17" t="str">
        <f t="shared" ref="FA109:FD109" si="92">E118</f>
        <v>دولار</v>
      </c>
      <c r="FB109" s="17" t="str">
        <f t="shared" si="92"/>
        <v>جنيه</v>
      </c>
      <c r="FC109" s="17" t="str">
        <f t="shared" si="92"/>
        <v>ريال</v>
      </c>
      <c r="FD109" s="17" t="str">
        <f t="shared" si="92"/>
        <v>شيكل</v>
      </c>
      <c r="FE109" s="17" t="s">
        <v>279</v>
      </c>
      <c r="FF109" s="17"/>
      <c r="FG109" s="17"/>
    </row>
    <row r="110" spans="1:192" ht="15" x14ac:dyDescent="0.25">
      <c r="A110" s="78" t="s">
        <v>917</v>
      </c>
      <c r="B110" s="215">
        <f t="shared" ref="B110:B115" si="93">CL16</f>
        <v>154.06514088776402</v>
      </c>
      <c r="C110" s="215">
        <f t="shared" ref="C110:C115" si="94">CM16</f>
        <v>2.0738648639048609</v>
      </c>
      <c r="D110" s="215">
        <f t="shared" ref="D110:D115" si="95">CN16</f>
        <v>5.3119450071000003</v>
      </c>
      <c r="E110" s="215">
        <f t="shared" ref="E110:E115" si="96">CO16</f>
        <v>3.7680272618999999</v>
      </c>
      <c r="F110" s="215">
        <f t="shared" ref="F110:F115" si="97">CP16</f>
        <v>0.4244756187</v>
      </c>
      <c r="G110" s="215">
        <f t="shared" ref="G110:G115" si="98">CQ16</f>
        <v>1.004706817</v>
      </c>
      <c r="H110" s="215">
        <f>BF23</f>
        <v>1</v>
      </c>
      <c r="I110" s="108" t="str">
        <f>AA106</f>
        <v>Mid-market rates as of 2016-05-12 18:37 UTC</v>
      </c>
      <c r="J110" s="110" t="str">
        <f>IF(AND(H110=1,BB15=0),"",IF(AND(H110&lt;&gt;1),"خطأ",IF(AND(H110=1,BB15&gt;0),"مشكوك")))</f>
        <v/>
      </c>
      <c r="N110" s="1">
        <f t="shared" si="47"/>
        <v>6</v>
      </c>
      <c r="O110" s="17">
        <f t="shared" si="48"/>
        <v>6</v>
      </c>
      <c r="T110" s="17">
        <f t="shared" si="45"/>
        <v>6</v>
      </c>
      <c r="U110" s="1">
        <f t="shared" si="46"/>
        <v>6</v>
      </c>
      <c r="BE110" s="17"/>
      <c r="BF110" s="17" t="e">
        <f t="shared" si="65"/>
        <v>#VALUE!</v>
      </c>
      <c r="BG110" s="17" t="e">
        <f t="shared" si="66"/>
        <v>#VALUE!</v>
      </c>
      <c r="BH110" s="17">
        <f t="shared" si="53"/>
        <v>5.3119450071000003</v>
      </c>
      <c r="BI110" s="17">
        <f t="shared" si="54"/>
        <v>3.7680272618999999</v>
      </c>
      <c r="BJ110" s="17"/>
      <c r="DT110" s="16" t="str">
        <f t="shared" si="90"/>
        <v xml:space="preserve"> </v>
      </c>
      <c r="DU110" s="16" t="s">
        <v>854</v>
      </c>
      <c r="DV110" s="16" t="s">
        <v>194</v>
      </c>
      <c r="DW110" s="16" t="str">
        <f t="shared" ref="DW110:DW114" si="99">W$99</f>
        <v>الدينار</v>
      </c>
      <c r="DX110" s="16" t="str">
        <f t="shared" ref="DX110:DX114" si="100">DU110&amp;" "&amp;DV110&amp;""&amp;DW110</f>
        <v>الدرهم الشرعي يعادل بالدينار</v>
      </c>
      <c r="EK110" s="91"/>
      <c r="EL110" s="91"/>
      <c r="EM110" s="91"/>
      <c r="EN110" s="91"/>
      <c r="EO110" s="91"/>
      <c r="EP110" s="91"/>
      <c r="EQ110" s="91"/>
      <c r="ER110" s="91"/>
      <c r="ES110" s="91" t="e">
        <f>ROUND(ES107,8)</f>
        <v>#DIV/0!</v>
      </c>
      <c r="ET110" s="91"/>
      <c r="EU110" s="91"/>
      <c r="EV110" s="91"/>
      <c r="EW110" s="25">
        <v>110</v>
      </c>
      <c r="EX110" s="17">
        <f t="shared" ref="EX110:EX116" si="101">B110</f>
        <v>154.06514088776402</v>
      </c>
      <c r="EY110" s="17">
        <f t="shared" ref="EY110:FE113" si="102">C110</f>
        <v>2.0738648639048609</v>
      </c>
      <c r="EZ110" s="17">
        <f t="shared" si="102"/>
        <v>5.3119450071000003</v>
      </c>
      <c r="FA110" s="17">
        <f t="shared" si="102"/>
        <v>3.7680272618999999</v>
      </c>
      <c r="FB110" s="17">
        <f t="shared" si="102"/>
        <v>0.4244756187</v>
      </c>
      <c r="FC110" s="17">
        <f t="shared" si="102"/>
        <v>1.004706817</v>
      </c>
      <c r="FD110" s="17">
        <f t="shared" si="102"/>
        <v>1</v>
      </c>
      <c r="FE110" s="17" t="str">
        <f t="shared" si="102"/>
        <v>Mid-market rates as of 2016-05-12 18:37 UTC</v>
      </c>
      <c r="FF110" s="221" t="str">
        <f>IF(AND(FD110=1,GX15=0),"",IF(AND(FD110&lt;&gt;1),"خطأ",IF(AND(FD110=1,GX15&gt;0),"مشكوك")))</f>
        <v/>
      </c>
      <c r="FG110" s="221"/>
    </row>
    <row r="111" spans="1:192" x14ac:dyDescent="0.2">
      <c r="A111" s="78" t="s">
        <v>475</v>
      </c>
      <c r="B111" s="246" t="e">
        <f t="shared" si="93"/>
        <v>#DIV/0!</v>
      </c>
      <c r="C111" s="246" t="e">
        <f t="shared" si="94"/>
        <v>#DIV/0!</v>
      </c>
      <c r="D111" s="246" t="e">
        <f t="shared" si="95"/>
        <v>#DIV/0!</v>
      </c>
      <c r="E111" s="246" t="e">
        <f t="shared" si="96"/>
        <v>#DIV/0!</v>
      </c>
      <c r="F111" s="246" t="e">
        <f t="shared" si="97"/>
        <v>#DIV/0!</v>
      </c>
      <c r="G111" s="246" t="e">
        <f t="shared" si="98"/>
        <v>#DIV/0!</v>
      </c>
      <c r="H111" s="246" t="e">
        <f t="shared" ref="H111:H115" si="103">CR17</f>
        <v>#DIV/0!</v>
      </c>
      <c r="I111" s="212" t="s">
        <v>311</v>
      </c>
      <c r="J111" s="220" t="str">
        <f>FK240</f>
        <v/>
      </c>
      <c r="N111" s="1">
        <f t="shared" si="47"/>
        <v>7</v>
      </c>
      <c r="O111" s="17">
        <f t="shared" si="48"/>
        <v>7</v>
      </c>
      <c r="P111" s="32" t="s">
        <v>492</v>
      </c>
      <c r="T111" s="17">
        <f t="shared" si="45"/>
        <v>7</v>
      </c>
      <c r="U111" s="1">
        <f t="shared" si="46"/>
        <v>7</v>
      </c>
      <c r="BE111" s="17"/>
      <c r="BF111" s="17" t="e">
        <f t="shared" si="65"/>
        <v>#VALUE!</v>
      </c>
      <c r="BG111" s="17" t="e">
        <f t="shared" si="66"/>
        <v>#VALUE!</v>
      </c>
      <c r="BH111" s="17" t="e">
        <f t="shared" si="53"/>
        <v>#DIV/0!</v>
      </c>
      <c r="BI111" s="17" t="e">
        <f t="shared" si="54"/>
        <v>#DIV/0!</v>
      </c>
      <c r="BJ111" s="17"/>
      <c r="DT111" s="16" t="str">
        <f t="shared" si="90"/>
        <v xml:space="preserve"> </v>
      </c>
      <c r="DU111" s="16" t="s">
        <v>855</v>
      </c>
      <c r="DV111" s="16" t="s">
        <v>194</v>
      </c>
      <c r="DW111" s="16" t="str">
        <f t="shared" si="99"/>
        <v>الدينار</v>
      </c>
      <c r="DX111" s="16" t="str">
        <f t="shared" si="100"/>
        <v>دية الحر بالذهب الصافي 4.25 كيلو جرام وتعادل  بالدينار</v>
      </c>
      <c r="EK111" s="91"/>
      <c r="EL111" s="91"/>
      <c r="EM111" s="91"/>
      <c r="EN111" s="91"/>
      <c r="EO111" s="91"/>
      <c r="EP111" s="91"/>
      <c r="EQ111" s="91"/>
      <c r="ER111" s="91"/>
      <c r="ES111" s="91"/>
      <c r="ET111" s="91"/>
      <c r="EU111" s="91"/>
      <c r="EV111" s="91"/>
      <c r="EX111" s="17" t="e">
        <f t="shared" si="101"/>
        <v>#DIV/0!</v>
      </c>
      <c r="EY111" s="17" t="e">
        <f t="shared" si="102"/>
        <v>#DIV/0!</v>
      </c>
      <c r="EZ111" s="17" t="e">
        <f t="shared" si="102"/>
        <v>#DIV/0!</v>
      </c>
      <c r="FA111" s="17" t="e">
        <f t="shared" si="102"/>
        <v>#DIV/0!</v>
      </c>
      <c r="FB111" s="17" t="e">
        <f t="shared" si="102"/>
        <v>#DIV/0!</v>
      </c>
      <c r="FC111" s="17" t="e">
        <f t="shared" si="102"/>
        <v>#DIV/0!</v>
      </c>
      <c r="FD111" s="17" t="e">
        <f t="shared" si="102"/>
        <v>#DIV/0!</v>
      </c>
      <c r="FE111" s="222" t="s">
        <v>311</v>
      </c>
      <c r="FF111" s="17"/>
      <c r="FG111" s="17"/>
    </row>
    <row r="112" spans="1:192" x14ac:dyDescent="0.2">
      <c r="A112" s="78" t="s">
        <v>476</v>
      </c>
      <c r="B112" s="213">
        <f t="shared" si="93"/>
        <v>0</v>
      </c>
      <c r="C112" s="213">
        <f t="shared" si="94"/>
        <v>0</v>
      </c>
      <c r="D112" s="213">
        <f t="shared" si="95"/>
        <v>0</v>
      </c>
      <c r="E112" s="213">
        <f t="shared" si="96"/>
        <v>0</v>
      </c>
      <c r="F112" s="213">
        <f t="shared" si="97"/>
        <v>0</v>
      </c>
      <c r="G112" s="213">
        <f t="shared" si="98"/>
        <v>0</v>
      </c>
      <c r="H112" s="213">
        <f t="shared" si="103"/>
        <v>249.5</v>
      </c>
      <c r="I112" s="249" t="s">
        <v>279</v>
      </c>
      <c r="J112" s="40"/>
      <c r="N112" s="1">
        <f t="shared" si="47"/>
        <v>8</v>
      </c>
      <c r="O112" s="17">
        <f t="shared" si="48"/>
        <v>8</v>
      </c>
      <c r="T112" s="17">
        <f t="shared" si="45"/>
        <v>8</v>
      </c>
      <c r="U112" s="1">
        <f t="shared" si="46"/>
        <v>8</v>
      </c>
      <c r="BE112" s="17"/>
      <c r="BF112" s="17" t="e">
        <f t="shared" si="65"/>
        <v>#VALUE!</v>
      </c>
      <c r="BG112" s="17" t="e">
        <f t="shared" si="66"/>
        <v>#VALUE!</v>
      </c>
      <c r="BH112" s="17">
        <f t="shared" si="53"/>
        <v>0</v>
      </c>
      <c r="BI112" s="17">
        <f t="shared" si="54"/>
        <v>0</v>
      </c>
      <c r="BJ112" s="17"/>
      <c r="DT112" s="16" t="str">
        <f t="shared" si="90"/>
        <v xml:space="preserve"> </v>
      </c>
      <c r="DU112" s="16" t="s">
        <v>856</v>
      </c>
      <c r="DV112" s="16" t="s">
        <v>194</v>
      </c>
      <c r="DW112" s="16" t="str">
        <f t="shared" si="99"/>
        <v>الدينار</v>
      </c>
      <c r="DX112" s="16" t="str">
        <f t="shared" si="100"/>
        <v>دية الحر بالفضة 35.7 كيلو جرام وتعادل بالدينار</v>
      </c>
      <c r="EK112" s="91"/>
      <c r="EL112" s="91"/>
      <c r="EM112" s="91"/>
      <c r="EN112" s="91"/>
      <c r="EO112" s="91"/>
      <c r="EP112" s="91"/>
      <c r="EQ112" s="91"/>
      <c r="ER112" s="91"/>
      <c r="ES112" s="91"/>
      <c r="ET112" s="91"/>
      <c r="EU112" s="91"/>
      <c r="EV112" s="91"/>
      <c r="EX112" s="17">
        <f t="shared" si="101"/>
        <v>0</v>
      </c>
      <c r="EY112" s="17">
        <f t="shared" si="102"/>
        <v>0</v>
      </c>
      <c r="EZ112" s="17">
        <f t="shared" si="102"/>
        <v>0</v>
      </c>
      <c r="FA112" s="17">
        <f t="shared" si="102"/>
        <v>0</v>
      </c>
      <c r="FB112" s="17">
        <f t="shared" si="102"/>
        <v>0</v>
      </c>
      <c r="FC112" s="17">
        <f t="shared" si="102"/>
        <v>0</v>
      </c>
      <c r="FD112" s="17">
        <f t="shared" si="102"/>
        <v>249.5</v>
      </c>
      <c r="FE112" s="17" t="s">
        <v>279</v>
      </c>
      <c r="FF112" s="17"/>
      <c r="FG112" s="17"/>
    </row>
    <row r="113" spans="1:163" x14ac:dyDescent="0.2">
      <c r="A113" s="78" t="s">
        <v>313</v>
      </c>
      <c r="B113" s="244"/>
      <c r="C113" s="244"/>
      <c r="D113" s="244"/>
      <c r="E113" s="244"/>
      <c r="F113" s="244"/>
      <c r="G113" s="244"/>
      <c r="H113" s="244"/>
      <c r="I113" s="239"/>
      <c r="J113" s="224">
        <v>1</v>
      </c>
      <c r="K113" s="40"/>
      <c r="N113" s="1">
        <f t="shared" si="47"/>
        <v>9</v>
      </c>
      <c r="O113" s="17">
        <f t="shared" si="48"/>
        <v>9</v>
      </c>
      <c r="P113" s="32" t="s">
        <v>493</v>
      </c>
      <c r="T113" s="17">
        <f t="shared" si="45"/>
        <v>9</v>
      </c>
      <c r="U113" s="1">
        <f t="shared" si="46"/>
        <v>9</v>
      </c>
      <c r="BE113" s="17"/>
      <c r="BF113" s="17" t="e">
        <f t="shared" si="65"/>
        <v>#VALUE!</v>
      </c>
      <c r="BG113" s="17" t="e">
        <f t="shared" si="66"/>
        <v>#VALUE!</v>
      </c>
      <c r="BH113" s="17">
        <f t="shared" si="53"/>
        <v>0</v>
      </c>
      <c r="BI113" s="17">
        <f t="shared" si="54"/>
        <v>0</v>
      </c>
      <c r="BJ113" s="17"/>
      <c r="DT113" s="16" t="str">
        <f t="shared" si="90"/>
        <v xml:space="preserve"> </v>
      </c>
      <c r="DU113" s="16" t="s">
        <v>857</v>
      </c>
      <c r="DV113" s="16" t="s">
        <v>194</v>
      </c>
      <c r="DW113" s="16" t="str">
        <f t="shared" si="99"/>
        <v>الدينار</v>
      </c>
      <c r="DX113" s="16" t="str">
        <f t="shared" si="100"/>
        <v>نصاب قطع يد السارق بالذهب 1.0625 جرام ويعادل بالدينار</v>
      </c>
      <c r="EK113" s="91"/>
      <c r="EL113" s="91"/>
      <c r="EM113" s="91"/>
      <c r="EN113" s="91"/>
      <c r="EO113" s="91"/>
      <c r="EP113" s="91"/>
      <c r="EQ113" s="91"/>
      <c r="ER113" s="91"/>
      <c r="ES113" s="91"/>
      <c r="ET113" s="91"/>
      <c r="EU113" s="91"/>
      <c r="EV113" s="91"/>
      <c r="EW113" s="16">
        <v>1</v>
      </c>
      <c r="EX113" s="17">
        <f t="shared" si="101"/>
        <v>0</v>
      </c>
      <c r="EY113" s="17">
        <f t="shared" si="102"/>
        <v>0</v>
      </c>
      <c r="EZ113" s="17">
        <f t="shared" si="102"/>
        <v>0</v>
      </c>
      <c r="FA113" s="17">
        <f t="shared" si="102"/>
        <v>0</v>
      </c>
      <c r="FB113" s="17">
        <f t="shared" si="102"/>
        <v>0</v>
      </c>
      <c r="FC113" s="17">
        <f t="shared" si="102"/>
        <v>0</v>
      </c>
      <c r="FD113" s="17">
        <f t="shared" si="102"/>
        <v>0</v>
      </c>
      <c r="FE113" s="17" t="s">
        <v>866</v>
      </c>
      <c r="FF113" s="17"/>
      <c r="FG113" s="17"/>
    </row>
    <row r="114" spans="1:163" x14ac:dyDescent="0.2">
      <c r="A114" s="78" t="s">
        <v>473</v>
      </c>
      <c r="B114" s="244"/>
      <c r="C114" s="244"/>
      <c r="D114" s="244"/>
      <c r="E114" s="244"/>
      <c r="F114" s="244"/>
      <c r="G114" s="244"/>
      <c r="H114" s="244"/>
      <c r="I114" s="244"/>
      <c r="J114" s="220" t="str">
        <f>FK240</f>
        <v/>
      </c>
      <c r="N114" s="1">
        <f t="shared" si="47"/>
        <v>10</v>
      </c>
      <c r="O114" s="17">
        <f t="shared" si="48"/>
        <v>10</v>
      </c>
      <c r="T114" s="17">
        <f t="shared" si="45"/>
        <v>10</v>
      </c>
      <c r="U114" s="1">
        <f t="shared" si="46"/>
        <v>10</v>
      </c>
      <c r="BE114" s="17"/>
      <c r="BF114" s="17" t="e">
        <f t="shared" si="65"/>
        <v>#VALUE!</v>
      </c>
      <c r="BG114" s="17" t="e">
        <f t="shared" si="66"/>
        <v>#VALUE!</v>
      </c>
      <c r="BH114" s="17">
        <f t="shared" si="53"/>
        <v>0</v>
      </c>
      <c r="BI114" s="17">
        <f t="shared" si="54"/>
        <v>0</v>
      </c>
      <c r="BJ114" s="17"/>
      <c r="DT114" s="16" t="str">
        <f t="shared" si="90"/>
        <v xml:space="preserve"> </v>
      </c>
      <c r="DU114" s="16" t="s">
        <v>858</v>
      </c>
      <c r="DV114" s="16" t="s">
        <v>194</v>
      </c>
      <c r="DW114" s="16" t="str">
        <f t="shared" si="99"/>
        <v>الدينار</v>
      </c>
      <c r="DX114" s="16" t="str">
        <f t="shared" si="100"/>
        <v>نصاب قطع يد السارق بالفضة 8.925 جرام ويعادل بالدينار</v>
      </c>
      <c r="EK114" s="91"/>
      <c r="EL114" s="91"/>
      <c r="EM114" s="91"/>
      <c r="EN114" s="91"/>
      <c r="EO114" s="91"/>
      <c r="EP114" s="91"/>
      <c r="EQ114" s="91"/>
      <c r="ER114" s="91"/>
      <c r="ES114" s="91"/>
      <c r="ET114" s="91"/>
      <c r="EU114" s="91"/>
      <c r="EV114" s="91"/>
      <c r="EX114" s="17">
        <f>B123</f>
        <v>0</v>
      </c>
      <c r="EY114" s="17">
        <f t="shared" ref="EY114:FD114" si="104">C123</f>
        <v>0</v>
      </c>
      <c r="EZ114" s="17">
        <f t="shared" si="104"/>
        <v>0</v>
      </c>
      <c r="FA114" s="17">
        <f t="shared" si="104"/>
        <v>0</v>
      </c>
      <c r="FB114" s="17">
        <f t="shared" si="104"/>
        <v>0</v>
      </c>
      <c r="FC114" s="17">
        <f t="shared" si="104"/>
        <v>0</v>
      </c>
      <c r="FD114" s="17">
        <f t="shared" si="104"/>
        <v>0</v>
      </c>
      <c r="FE114" s="17"/>
      <c r="FF114" s="17"/>
      <c r="FG114" s="17"/>
    </row>
    <row r="115" spans="1:163" x14ac:dyDescent="0.2">
      <c r="A115" s="211" t="s">
        <v>477</v>
      </c>
      <c r="B115" s="247">
        <f t="shared" si="93"/>
        <v>0</v>
      </c>
      <c r="C115" s="247">
        <f t="shared" si="94"/>
        <v>0</v>
      </c>
      <c r="D115" s="247">
        <f t="shared" si="95"/>
        <v>0</v>
      </c>
      <c r="E115" s="247">
        <f t="shared" si="96"/>
        <v>0</v>
      </c>
      <c r="F115" s="247">
        <f t="shared" si="97"/>
        <v>0</v>
      </c>
      <c r="G115" s="247">
        <f t="shared" si="98"/>
        <v>0</v>
      </c>
      <c r="H115" s="247">
        <f t="shared" si="103"/>
        <v>249.5</v>
      </c>
      <c r="I115" s="249" t="s">
        <v>308</v>
      </c>
      <c r="J115" s="109"/>
      <c r="N115" s="1">
        <f t="shared" si="47"/>
        <v>11</v>
      </c>
      <c r="O115" s="17">
        <f t="shared" si="48"/>
        <v>11</v>
      </c>
      <c r="P115" s="32" t="s">
        <v>494</v>
      </c>
      <c r="T115" s="17">
        <f t="shared" si="45"/>
        <v>11</v>
      </c>
      <c r="U115" s="1">
        <f t="shared" si="46"/>
        <v>11</v>
      </c>
      <c r="BE115" s="17"/>
      <c r="BF115" s="17" t="e">
        <f t="shared" si="65"/>
        <v>#VALUE!</v>
      </c>
      <c r="BG115" s="17" t="e">
        <f t="shared" si="66"/>
        <v>#VALUE!</v>
      </c>
      <c r="BH115" s="17">
        <f t="shared" si="53"/>
        <v>0</v>
      </c>
      <c r="BI115" s="17">
        <f t="shared" si="54"/>
        <v>0</v>
      </c>
      <c r="BJ115" s="17"/>
      <c r="DT115" s="16" t="str">
        <f t="shared" si="90"/>
        <v xml:space="preserve"> </v>
      </c>
      <c r="EK115" s="91"/>
      <c r="EL115" s="91"/>
      <c r="EM115" s="91"/>
      <c r="EN115" s="91"/>
      <c r="EO115" s="91"/>
      <c r="EP115" s="91"/>
      <c r="EQ115" s="91"/>
      <c r="ER115" s="91"/>
      <c r="ES115" s="91"/>
      <c r="ET115" s="91"/>
      <c r="EU115" s="91"/>
      <c r="EV115" s="91"/>
      <c r="EX115" s="17">
        <f t="shared" si="101"/>
        <v>0</v>
      </c>
      <c r="EY115" s="17">
        <f t="shared" ref="EY115:FD116" si="105">C115</f>
        <v>0</v>
      </c>
      <c r="EZ115" s="17">
        <f t="shared" si="105"/>
        <v>0</v>
      </c>
      <c r="FA115" s="17">
        <f t="shared" si="105"/>
        <v>0</v>
      </c>
      <c r="FB115" s="17">
        <f t="shared" si="105"/>
        <v>0</v>
      </c>
      <c r="FC115" s="17">
        <f t="shared" si="105"/>
        <v>0</v>
      </c>
      <c r="FD115" s="17">
        <f t="shared" si="105"/>
        <v>249.5</v>
      </c>
      <c r="FE115" s="17" t="s">
        <v>308</v>
      </c>
      <c r="FF115" s="17"/>
      <c r="FG115" s="17"/>
    </row>
    <row r="116" spans="1:163" ht="15" x14ac:dyDescent="0.25">
      <c r="A116" s="78" t="s">
        <v>916</v>
      </c>
      <c r="B116" s="214" t="e">
        <f>B121</f>
        <v>#DIV/0!</v>
      </c>
      <c r="C116" s="214" t="e">
        <f t="shared" ref="C116:H116" si="106">C121</f>
        <v>#DIV/0!</v>
      </c>
      <c r="D116" s="214" t="e">
        <f t="shared" si="106"/>
        <v>#DIV/0!</v>
      </c>
      <c r="E116" s="214" t="e">
        <f t="shared" si="106"/>
        <v>#DIV/0!</v>
      </c>
      <c r="F116" s="214" t="e">
        <f t="shared" si="106"/>
        <v>#DIV/0!</v>
      </c>
      <c r="G116" s="214" t="e">
        <f t="shared" si="106"/>
        <v>#DIV/0!</v>
      </c>
      <c r="H116" s="214" t="e">
        <f t="shared" si="106"/>
        <v>#DIV/0!</v>
      </c>
      <c r="I116" s="248">
        <f>ROUND(CS22,5)</f>
        <v>0</v>
      </c>
      <c r="J116" s="105" t="str">
        <f>IF(AND(I116&lt;0),"خطأ",IF(AND(I116&gt;=0),""))</f>
        <v/>
      </c>
      <c r="N116" s="1">
        <f t="shared" si="47"/>
        <v>12</v>
      </c>
      <c r="O116" s="17">
        <f t="shared" si="48"/>
        <v>12</v>
      </c>
      <c r="T116" s="17">
        <f t="shared" si="45"/>
        <v>12</v>
      </c>
      <c r="U116" s="1">
        <f t="shared" si="46"/>
        <v>12</v>
      </c>
      <c r="BE116" s="17"/>
      <c r="BF116" s="17" t="e">
        <f t="shared" si="65"/>
        <v>#VALUE!</v>
      </c>
      <c r="BG116" s="17" t="e">
        <f t="shared" si="66"/>
        <v>#VALUE!</v>
      </c>
      <c r="BH116" s="17" t="e">
        <f t="shared" si="53"/>
        <v>#DIV/0!</v>
      </c>
      <c r="BI116" s="17" t="e">
        <f t="shared" si="54"/>
        <v>#DIV/0!</v>
      </c>
      <c r="BJ116" s="17"/>
      <c r="DT116" s="16" t="str">
        <f t="shared" si="90"/>
        <v xml:space="preserve"> </v>
      </c>
      <c r="DU116" s="16" t="s">
        <v>853</v>
      </c>
      <c r="DV116" s="16" t="s">
        <v>194</v>
      </c>
      <c r="DW116" s="16" t="str">
        <f>W$100</f>
        <v>الدولار</v>
      </c>
      <c r="DX116" s="16" t="str">
        <f t="shared" ref="DX116:DX142" si="107">DU116&amp;" "&amp;DV116&amp;""&amp;DW116</f>
        <v>الدينار الشرعي(المثقال) يعادل بالدولار</v>
      </c>
      <c r="EK116" s="91"/>
      <c r="EL116" s="91"/>
      <c r="EM116" s="91"/>
      <c r="EN116" s="91"/>
      <c r="EO116" s="91"/>
      <c r="EP116" s="91"/>
      <c r="EQ116" s="91"/>
      <c r="ER116" s="91"/>
      <c r="ES116" s="91"/>
      <c r="ET116" s="91"/>
      <c r="EU116" s="91"/>
      <c r="EV116" s="91"/>
      <c r="EX116" s="17" t="e">
        <f t="shared" si="101"/>
        <v>#DIV/0!</v>
      </c>
      <c r="EY116" s="17" t="e">
        <f t="shared" si="105"/>
        <v>#DIV/0!</v>
      </c>
      <c r="EZ116" s="17" t="e">
        <f t="shared" si="105"/>
        <v>#DIV/0!</v>
      </c>
      <c r="FA116" s="17" t="e">
        <f t="shared" si="105"/>
        <v>#DIV/0!</v>
      </c>
      <c r="FB116" s="17" t="e">
        <f t="shared" si="105"/>
        <v>#DIV/0!</v>
      </c>
      <c r="FC116" s="17" t="e">
        <f t="shared" si="105"/>
        <v>#DIV/0!</v>
      </c>
      <c r="FD116" s="17" t="e">
        <f t="shared" si="105"/>
        <v>#DIV/0!</v>
      </c>
      <c r="FE116" s="17">
        <f t="shared" ref="FE116" si="108">I116</f>
        <v>0</v>
      </c>
      <c r="FF116" s="221" t="str">
        <f>IF(AND(FE116&lt;0),"خطأ",IF(AND(FE116&gt;=0),""))</f>
        <v/>
      </c>
      <c r="FG116" s="221" t="str">
        <f>IF(AND(FF116&lt;0),"خطأ",IF(AND(FF116&gt;=0),""))</f>
        <v/>
      </c>
    </row>
    <row r="117" spans="1:163" x14ac:dyDescent="0.2">
      <c r="A117" s="91"/>
      <c r="B117" s="252"/>
      <c r="C117" s="252"/>
      <c r="D117" s="252"/>
      <c r="E117" s="252"/>
      <c r="F117" s="252"/>
      <c r="G117" s="252"/>
      <c r="H117" s="252"/>
      <c r="I117" s="252"/>
      <c r="J117" s="91"/>
      <c r="N117" s="1">
        <f t="shared" si="47"/>
        <v>13</v>
      </c>
      <c r="O117" s="17">
        <f t="shared" si="48"/>
        <v>13</v>
      </c>
      <c r="P117" s="32" t="s">
        <v>495</v>
      </c>
      <c r="T117" s="17">
        <f t="shared" si="45"/>
        <v>13</v>
      </c>
      <c r="U117" s="1">
        <f t="shared" si="46"/>
        <v>13</v>
      </c>
      <c r="BE117" s="17"/>
      <c r="BF117" s="17" t="e">
        <f t="shared" si="65"/>
        <v>#VALUE!</v>
      </c>
      <c r="BG117" s="17" t="e">
        <f t="shared" si="66"/>
        <v>#VALUE!</v>
      </c>
      <c r="BH117" s="17">
        <f t="shared" si="53"/>
        <v>0</v>
      </c>
      <c r="BI117" s="17">
        <f t="shared" si="54"/>
        <v>0</v>
      </c>
      <c r="BJ117" s="17"/>
      <c r="DT117" s="16" t="str">
        <f t="shared" si="90"/>
        <v xml:space="preserve"> </v>
      </c>
      <c r="DU117" s="16" t="s">
        <v>854</v>
      </c>
      <c r="DV117" s="16" t="s">
        <v>194</v>
      </c>
      <c r="DW117" s="16" t="str">
        <f t="shared" ref="DW117:DW121" si="109">W$100</f>
        <v>الدولار</v>
      </c>
      <c r="DX117" s="16" t="str">
        <f t="shared" si="107"/>
        <v>الدرهم الشرعي يعادل بالدولار</v>
      </c>
      <c r="EK117" s="91"/>
      <c r="EL117" s="91"/>
      <c r="EM117" s="91"/>
      <c r="EN117" s="91"/>
      <c r="EO117" s="91"/>
      <c r="EP117" s="91"/>
      <c r="EQ117" s="91"/>
      <c r="ER117" s="91"/>
      <c r="ES117" s="91"/>
      <c r="ET117" s="91"/>
      <c r="EU117" s="91"/>
      <c r="EV117" s="91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</row>
    <row r="118" spans="1:163" x14ac:dyDescent="0.2">
      <c r="A118" s="78" t="s">
        <v>312</v>
      </c>
      <c r="B118" s="249" t="str">
        <f t="shared" ref="B118:H118" si="110">B$109</f>
        <v>الذهب</v>
      </c>
      <c r="C118" s="249" t="str">
        <f t="shared" si="110"/>
        <v>الفضة</v>
      </c>
      <c r="D118" s="249" t="str">
        <f t="shared" si="110"/>
        <v>دينار</v>
      </c>
      <c r="E118" s="249" t="str">
        <f t="shared" si="110"/>
        <v>دولار</v>
      </c>
      <c r="F118" s="249" t="str">
        <f t="shared" si="110"/>
        <v>جنيه</v>
      </c>
      <c r="G118" s="249" t="str">
        <f t="shared" si="110"/>
        <v>ريال</v>
      </c>
      <c r="H118" s="249" t="str">
        <f t="shared" si="110"/>
        <v>شيكل</v>
      </c>
      <c r="I118" s="249" t="s">
        <v>279</v>
      </c>
      <c r="J118" s="40"/>
      <c r="K118" s="40"/>
      <c r="N118" s="1">
        <f t="shared" si="47"/>
        <v>14</v>
      </c>
      <c r="O118" s="17">
        <f t="shared" si="48"/>
        <v>14</v>
      </c>
      <c r="P118" s="32" t="s">
        <v>942</v>
      </c>
      <c r="T118" s="17">
        <f t="shared" si="45"/>
        <v>14</v>
      </c>
      <c r="U118" s="1">
        <f t="shared" si="46"/>
        <v>14</v>
      </c>
      <c r="BE118" s="17"/>
      <c r="BF118" s="17" t="e">
        <f t="shared" si="65"/>
        <v>#VALUE!</v>
      </c>
      <c r="BG118" s="17" t="e">
        <f t="shared" si="66"/>
        <v>#VALUE!</v>
      </c>
      <c r="BH118" s="17" t="str">
        <f t="shared" si="53"/>
        <v>دينار</v>
      </c>
      <c r="BI118" s="17" t="str">
        <f t="shared" si="54"/>
        <v>دولار</v>
      </c>
      <c r="BJ118" s="17"/>
      <c r="DU118" s="16" t="s">
        <v>855</v>
      </c>
      <c r="DV118" s="16" t="s">
        <v>194</v>
      </c>
      <c r="DW118" s="16" t="str">
        <f t="shared" si="109"/>
        <v>الدولار</v>
      </c>
      <c r="DX118" s="16" t="str">
        <f t="shared" si="107"/>
        <v>دية الحر بالذهب الصافي 4.25 كيلو جرام وتعادل  بالدولار</v>
      </c>
      <c r="EK118" s="91"/>
      <c r="EL118" s="91"/>
      <c r="EM118" s="91"/>
      <c r="EN118" s="91"/>
      <c r="EO118" s="91"/>
      <c r="EP118" s="91"/>
      <c r="EQ118" s="91"/>
      <c r="ER118" s="91"/>
      <c r="ES118" s="91"/>
      <c r="ET118" s="91"/>
      <c r="EU118" s="91"/>
      <c r="EW118" s="16" t="s">
        <v>868</v>
      </c>
      <c r="EX118" s="17">
        <f>IF(AND(EX115&gt;=0),EX115*1,IF(AND(EX115&lt;0),EX115*0))</f>
        <v>0</v>
      </c>
      <c r="EY118" s="17">
        <f t="shared" ref="EY118:FD118" si="111">IF(AND(EY115&gt;=0),EY115*1,IF(AND(EY115&lt;0),EY115*0))</f>
        <v>0</v>
      </c>
      <c r="EZ118" s="17">
        <f t="shared" si="111"/>
        <v>0</v>
      </c>
      <c r="FA118" s="17">
        <f t="shared" si="111"/>
        <v>0</v>
      </c>
      <c r="FB118" s="17">
        <f t="shared" si="111"/>
        <v>0</v>
      </c>
      <c r="FC118" s="17">
        <f t="shared" si="111"/>
        <v>0</v>
      </c>
      <c r="FD118" s="17">
        <f t="shared" si="111"/>
        <v>249.5</v>
      </c>
      <c r="FE118" s="17"/>
      <c r="FF118" s="17"/>
      <c r="FG118" s="17"/>
    </row>
    <row r="119" spans="1:163" ht="15" x14ac:dyDescent="0.25">
      <c r="A119" s="78" t="s">
        <v>917</v>
      </c>
      <c r="B119" s="215">
        <f>CL16</f>
        <v>154.06514088776402</v>
      </c>
      <c r="C119" s="215">
        <f t="shared" ref="C119:G119" si="112">CM16</f>
        <v>2.0738648639048609</v>
      </c>
      <c r="D119" s="215">
        <f t="shared" si="112"/>
        <v>5.3119450071000003</v>
      </c>
      <c r="E119" s="215">
        <f t="shared" si="112"/>
        <v>3.7680272618999999</v>
      </c>
      <c r="F119" s="215">
        <f t="shared" si="112"/>
        <v>0.4244756187</v>
      </c>
      <c r="G119" s="215">
        <f t="shared" si="112"/>
        <v>1.004706817</v>
      </c>
      <c r="H119" s="215">
        <f>H110</f>
        <v>1</v>
      </c>
      <c r="I119" s="108" t="str">
        <f>AA106</f>
        <v>Mid-market rates as of 2016-05-12 18:37 UTC</v>
      </c>
      <c r="J119" s="110" t="str">
        <f>IF(AND(H119=1,BB24=0),"",IF(AND(H119&lt;&gt;1),"خطأ",IF(AND(H119=1,BB24&gt;0),"مشكوك")))</f>
        <v/>
      </c>
      <c r="K119" s="40"/>
      <c r="N119" s="1">
        <f t="shared" si="47"/>
        <v>15</v>
      </c>
      <c r="O119" s="17">
        <f t="shared" si="48"/>
        <v>15</v>
      </c>
      <c r="P119" s="32" t="s">
        <v>496</v>
      </c>
      <c r="T119" s="17">
        <f t="shared" si="45"/>
        <v>15</v>
      </c>
      <c r="U119" s="1">
        <f t="shared" si="46"/>
        <v>15</v>
      </c>
      <c r="BE119" s="17"/>
      <c r="BF119" s="17" t="e">
        <f t="shared" si="65"/>
        <v>#VALUE!</v>
      </c>
      <c r="BG119" s="17" t="e">
        <f t="shared" si="66"/>
        <v>#VALUE!</v>
      </c>
      <c r="BH119" s="17">
        <f t="shared" si="53"/>
        <v>5.3119450071000003</v>
      </c>
      <c r="BI119" s="17">
        <f t="shared" si="54"/>
        <v>3.7680272618999999</v>
      </c>
      <c r="BJ119" s="17"/>
      <c r="DU119" s="16" t="s">
        <v>856</v>
      </c>
      <c r="DV119" s="16" t="s">
        <v>194</v>
      </c>
      <c r="DW119" s="16" t="str">
        <f t="shared" si="109"/>
        <v>الدولار</v>
      </c>
      <c r="DX119" s="16" t="str">
        <f t="shared" si="107"/>
        <v>دية الحر بالفضة 35.7 كيلو جرام وتعادل بالدولار</v>
      </c>
      <c r="EK119" s="91"/>
      <c r="EL119" s="91"/>
      <c r="EM119" s="91"/>
      <c r="EN119" s="91"/>
      <c r="EO119" s="91"/>
      <c r="EP119" s="91"/>
      <c r="EQ119" s="91"/>
      <c r="ER119" s="91"/>
      <c r="ES119" s="91"/>
      <c r="ET119" s="91"/>
      <c r="EU119" s="91"/>
      <c r="EX119" s="17">
        <f>EX118*EX113</f>
        <v>0</v>
      </c>
      <c r="EY119" s="17">
        <f t="shared" ref="EY119:FD119" si="113">EY118*EY113</f>
        <v>0</v>
      </c>
      <c r="EZ119" s="17">
        <f t="shared" si="113"/>
        <v>0</v>
      </c>
      <c r="FA119" s="17">
        <f t="shared" si="113"/>
        <v>0</v>
      </c>
      <c r="FB119" s="17">
        <f t="shared" si="113"/>
        <v>0</v>
      </c>
      <c r="FC119" s="17">
        <f t="shared" si="113"/>
        <v>0</v>
      </c>
      <c r="FD119" s="17">
        <f t="shared" si="113"/>
        <v>0</v>
      </c>
      <c r="FE119" s="17">
        <f>SUM(EX119:FD119)</f>
        <v>0</v>
      </c>
      <c r="FF119" s="17"/>
      <c r="FG119" s="17"/>
    </row>
    <row r="120" spans="1:163" x14ac:dyDescent="0.2">
      <c r="A120" s="78" t="s">
        <v>475</v>
      </c>
      <c r="B120" s="246" t="e">
        <f>I125/B122</f>
        <v>#DIV/0!</v>
      </c>
      <c r="C120" s="246" t="e">
        <f>I125/C122</f>
        <v>#DIV/0!</v>
      </c>
      <c r="D120" s="246" t="e">
        <f>I125/D122</f>
        <v>#DIV/0!</v>
      </c>
      <c r="E120" s="246" t="e">
        <f>I125/E122</f>
        <v>#DIV/0!</v>
      </c>
      <c r="F120" s="246" t="e">
        <f>I125/F122</f>
        <v>#DIV/0!</v>
      </c>
      <c r="G120" s="246" t="e">
        <f>I125/G122</f>
        <v>#DIV/0!</v>
      </c>
      <c r="H120" s="246" t="e">
        <f>I125/H122</f>
        <v>#DIV/0!</v>
      </c>
      <c r="I120" s="212" t="s">
        <v>873</v>
      </c>
      <c r="J120" s="40"/>
      <c r="K120" s="40"/>
      <c r="N120" s="1">
        <f t="shared" si="47"/>
        <v>16</v>
      </c>
      <c r="O120" s="17">
        <f t="shared" si="48"/>
        <v>16</v>
      </c>
      <c r="P120" s="32" t="s">
        <v>958</v>
      </c>
      <c r="T120" s="17">
        <f t="shared" si="45"/>
        <v>16</v>
      </c>
      <c r="U120" s="1">
        <f t="shared" si="46"/>
        <v>16</v>
      </c>
      <c r="BE120" s="17"/>
      <c r="BF120" s="17" t="e">
        <f t="shared" si="65"/>
        <v>#VALUE!</v>
      </c>
      <c r="BG120" s="17" t="e">
        <f t="shared" si="66"/>
        <v>#VALUE!</v>
      </c>
      <c r="BH120" s="17" t="e">
        <f t="shared" si="53"/>
        <v>#DIV/0!</v>
      </c>
      <c r="BI120" s="17" t="e">
        <f t="shared" si="54"/>
        <v>#DIV/0!</v>
      </c>
      <c r="BJ120" s="17"/>
      <c r="DU120" s="16" t="s">
        <v>857</v>
      </c>
      <c r="DV120" s="16" t="s">
        <v>194</v>
      </c>
      <c r="DW120" s="16" t="str">
        <f t="shared" si="109"/>
        <v>الدولار</v>
      </c>
      <c r="DX120" s="16" t="str">
        <f t="shared" si="107"/>
        <v>نصاب قطع يد السارق بالذهب 1.0625 جرام ويعادل بالدولار</v>
      </c>
      <c r="EK120" s="91"/>
      <c r="EL120" s="91"/>
      <c r="EM120" s="91"/>
      <c r="EN120" s="91"/>
      <c r="EO120" s="91"/>
      <c r="EP120" s="91"/>
      <c r="EQ120" s="91"/>
      <c r="ER120" s="91"/>
      <c r="ES120" s="91"/>
      <c r="ET120" s="91"/>
      <c r="EU120" s="91"/>
      <c r="EX120" s="17" t="e">
        <f>FF120*EX119</f>
        <v>#DIV/0!</v>
      </c>
      <c r="EY120" s="17" t="e">
        <f>FF120*EY119</f>
        <v>#DIV/0!</v>
      </c>
      <c r="EZ120" s="17" t="e">
        <f>FF120*EZ119</f>
        <v>#DIV/0!</v>
      </c>
      <c r="FA120" s="17" t="e">
        <f>FF120*FA119</f>
        <v>#DIV/0!</v>
      </c>
      <c r="FB120" s="17" t="e">
        <f>FF120*FB119</f>
        <v>#DIV/0!</v>
      </c>
      <c r="FC120" s="17" t="e">
        <f>FF120*FC119</f>
        <v>#DIV/0!</v>
      </c>
      <c r="FD120" s="17" t="e">
        <f>FF120*FD119</f>
        <v>#DIV/0!</v>
      </c>
      <c r="FE120" s="17" t="e">
        <f>FF120*FE119</f>
        <v>#DIV/0!</v>
      </c>
      <c r="FF120" s="17" t="e">
        <f>FE116/FE119</f>
        <v>#DIV/0!</v>
      </c>
      <c r="FG120" s="17" t="e">
        <f>SUM(EX120:FD120)</f>
        <v>#DIV/0!</v>
      </c>
    </row>
    <row r="121" spans="1:163" x14ac:dyDescent="0.2">
      <c r="A121" s="78" t="s">
        <v>476</v>
      </c>
      <c r="B121" s="213" t="e">
        <f>ROUND(EX121,5)</f>
        <v>#DIV/0!</v>
      </c>
      <c r="C121" s="213" t="e">
        <f t="shared" ref="C121:H121" si="114">ROUND(EY121,5)</f>
        <v>#DIV/0!</v>
      </c>
      <c r="D121" s="213" t="e">
        <f t="shared" si="114"/>
        <v>#DIV/0!</v>
      </c>
      <c r="E121" s="213" t="e">
        <f t="shared" si="114"/>
        <v>#DIV/0!</v>
      </c>
      <c r="F121" s="213" t="e">
        <f t="shared" si="114"/>
        <v>#DIV/0!</v>
      </c>
      <c r="G121" s="213" t="e">
        <f t="shared" si="114"/>
        <v>#DIV/0!</v>
      </c>
      <c r="H121" s="213" t="e">
        <f t="shared" si="114"/>
        <v>#DIV/0!</v>
      </c>
      <c r="I121" s="249" t="s">
        <v>279</v>
      </c>
      <c r="J121" s="40"/>
      <c r="K121" s="40"/>
      <c r="N121" s="1">
        <f t="shared" si="47"/>
        <v>17</v>
      </c>
      <c r="O121" s="17">
        <f t="shared" si="48"/>
        <v>17</v>
      </c>
      <c r="T121" s="17">
        <f t="shared" si="45"/>
        <v>17</v>
      </c>
      <c r="U121" s="1">
        <f t="shared" si="46"/>
        <v>17</v>
      </c>
      <c r="BE121" s="17"/>
      <c r="BF121" s="17" t="e">
        <f t="shared" si="65"/>
        <v>#VALUE!</v>
      </c>
      <c r="BG121" s="17" t="e">
        <f t="shared" si="66"/>
        <v>#VALUE!</v>
      </c>
      <c r="BH121" s="17" t="e">
        <f t="shared" si="53"/>
        <v>#DIV/0!</v>
      </c>
      <c r="BI121" s="17" t="e">
        <f t="shared" si="54"/>
        <v>#DIV/0!</v>
      </c>
      <c r="BJ121" s="17"/>
      <c r="DU121" s="16" t="s">
        <v>858</v>
      </c>
      <c r="DV121" s="16" t="s">
        <v>194</v>
      </c>
      <c r="DW121" s="16" t="str">
        <f t="shared" si="109"/>
        <v>الدولار</v>
      </c>
      <c r="DX121" s="16" t="str">
        <f t="shared" si="107"/>
        <v>نصاب قطع يد السارق بالفضة 8.925 جرام ويعادل بالدولار</v>
      </c>
      <c r="EX121" s="17" t="e">
        <f>EX120/EX113</f>
        <v>#DIV/0!</v>
      </c>
      <c r="EY121" s="17" t="e">
        <f t="shared" ref="EY121:FD121" si="115">EY120/EY113</f>
        <v>#DIV/0!</v>
      </c>
      <c r="EZ121" s="17" t="e">
        <f t="shared" si="115"/>
        <v>#DIV/0!</v>
      </c>
      <c r="FA121" s="17" t="e">
        <f t="shared" si="115"/>
        <v>#DIV/0!</v>
      </c>
      <c r="FB121" s="17" t="e">
        <f t="shared" si="115"/>
        <v>#DIV/0!</v>
      </c>
      <c r="FC121" s="17" t="e">
        <f t="shared" si="115"/>
        <v>#DIV/0!</v>
      </c>
      <c r="FD121" s="17" t="e">
        <f t="shared" si="115"/>
        <v>#DIV/0!</v>
      </c>
      <c r="FE121" s="17"/>
      <c r="FF121" s="17"/>
      <c r="FG121" s="17"/>
    </row>
    <row r="122" spans="1:163" x14ac:dyDescent="0.2">
      <c r="A122" s="78" t="s">
        <v>313</v>
      </c>
      <c r="B122" s="244"/>
      <c r="C122" s="244"/>
      <c r="D122" s="244"/>
      <c r="E122" s="244"/>
      <c r="F122" s="244"/>
      <c r="G122" s="244"/>
      <c r="H122" s="244"/>
      <c r="I122" s="239"/>
      <c r="J122" s="224">
        <v>2</v>
      </c>
      <c r="K122" s="40"/>
      <c r="N122" s="1">
        <f t="shared" si="47"/>
        <v>18</v>
      </c>
      <c r="O122" s="17">
        <f t="shared" si="48"/>
        <v>18</v>
      </c>
      <c r="P122" s="32" t="s">
        <v>943</v>
      </c>
      <c r="T122" s="17">
        <f t="shared" si="45"/>
        <v>18</v>
      </c>
      <c r="U122" s="1">
        <f t="shared" si="46"/>
        <v>18</v>
      </c>
      <c r="BE122" s="17"/>
      <c r="BF122" s="17" t="e">
        <f t="shared" si="65"/>
        <v>#VALUE!</v>
      </c>
      <c r="BG122" s="17" t="e">
        <f t="shared" si="66"/>
        <v>#VALUE!</v>
      </c>
      <c r="BH122" s="17">
        <f t="shared" si="53"/>
        <v>0</v>
      </c>
      <c r="BI122" s="17">
        <f t="shared" si="54"/>
        <v>0</v>
      </c>
      <c r="BJ122" s="17"/>
    </row>
    <row r="123" spans="1:163" x14ac:dyDescent="0.2">
      <c r="A123" s="78" t="s">
        <v>473</v>
      </c>
      <c r="B123" s="244"/>
      <c r="C123" s="244"/>
      <c r="D123" s="244"/>
      <c r="E123" s="244"/>
      <c r="F123" s="244"/>
      <c r="G123" s="244"/>
      <c r="H123" s="244"/>
      <c r="I123" s="244"/>
      <c r="J123" s="40"/>
      <c r="K123" s="40"/>
      <c r="N123" s="1">
        <f t="shared" si="47"/>
        <v>19</v>
      </c>
      <c r="O123" s="17">
        <f t="shared" si="48"/>
        <v>19</v>
      </c>
      <c r="P123" s="32" t="s">
        <v>497</v>
      </c>
      <c r="T123" s="17">
        <f t="shared" si="45"/>
        <v>19</v>
      </c>
      <c r="U123" s="1">
        <f t="shared" si="46"/>
        <v>19</v>
      </c>
      <c r="BE123" s="17"/>
      <c r="BF123" s="17" t="e">
        <f t="shared" si="65"/>
        <v>#VALUE!</v>
      </c>
      <c r="BG123" s="17" t="e">
        <f t="shared" si="66"/>
        <v>#VALUE!</v>
      </c>
      <c r="BH123" s="17">
        <f t="shared" si="53"/>
        <v>0</v>
      </c>
      <c r="BI123" s="17">
        <f t="shared" si="54"/>
        <v>0</v>
      </c>
      <c r="BJ123" s="17"/>
      <c r="DU123" s="16" t="s">
        <v>853</v>
      </c>
      <c r="DV123" s="16" t="s">
        <v>194</v>
      </c>
      <c r="DW123" s="16" t="str">
        <f>W$101</f>
        <v>الجنيه</v>
      </c>
      <c r="DX123" s="16" t="str">
        <f t="shared" si="107"/>
        <v>الدينار الشرعي(المثقال) يعادل بالجنيه</v>
      </c>
      <c r="EX123" s="17" t="str">
        <f>B118</f>
        <v>الذهب</v>
      </c>
      <c r="EY123" s="17" t="str">
        <f t="shared" ref="EY123:FE127" si="116">C118</f>
        <v>الفضة</v>
      </c>
      <c r="EZ123" s="17" t="str">
        <f t="shared" si="116"/>
        <v>دينار</v>
      </c>
      <c r="FA123" s="17" t="str">
        <f t="shared" si="116"/>
        <v>دولار</v>
      </c>
      <c r="FB123" s="17" t="str">
        <f t="shared" si="116"/>
        <v>جنيه</v>
      </c>
      <c r="FC123" s="17" t="str">
        <f t="shared" si="116"/>
        <v>ريال</v>
      </c>
      <c r="FD123" s="17" t="str">
        <f t="shared" si="116"/>
        <v>شيكل</v>
      </c>
      <c r="FE123" s="17" t="str">
        <f t="shared" si="116"/>
        <v>التاريخ</v>
      </c>
      <c r="FF123" s="17"/>
      <c r="FG123" s="17"/>
    </row>
    <row r="124" spans="1:163" ht="15" x14ac:dyDescent="0.25">
      <c r="A124" s="211" t="s">
        <v>477</v>
      </c>
      <c r="B124" s="247" t="e">
        <f>ROUND(B121-B123,8)</f>
        <v>#DIV/0!</v>
      </c>
      <c r="C124" s="247" t="e">
        <f t="shared" ref="C124:H124" si="117">ROUND(C121-C123,8)</f>
        <v>#DIV/0!</v>
      </c>
      <c r="D124" s="247" t="e">
        <f t="shared" si="117"/>
        <v>#DIV/0!</v>
      </c>
      <c r="E124" s="247" t="e">
        <f t="shared" si="117"/>
        <v>#DIV/0!</v>
      </c>
      <c r="F124" s="247" t="e">
        <f t="shared" si="117"/>
        <v>#DIV/0!</v>
      </c>
      <c r="G124" s="247" t="e">
        <f t="shared" si="117"/>
        <v>#DIV/0!</v>
      </c>
      <c r="H124" s="247" t="e">
        <f t="shared" si="117"/>
        <v>#DIV/0!</v>
      </c>
      <c r="I124" s="249" t="s">
        <v>308</v>
      </c>
      <c r="J124" s="40"/>
      <c r="K124" s="40"/>
      <c r="N124" s="1">
        <f t="shared" si="47"/>
        <v>20</v>
      </c>
      <c r="O124" s="17">
        <f t="shared" si="48"/>
        <v>20</v>
      </c>
      <c r="P124" s="32" t="s">
        <v>498</v>
      </c>
      <c r="T124" s="17">
        <f t="shared" si="45"/>
        <v>20</v>
      </c>
      <c r="U124" s="1">
        <f t="shared" si="46"/>
        <v>20</v>
      </c>
      <c r="BE124" s="17"/>
      <c r="BF124" s="17" t="e">
        <f t="shared" si="65"/>
        <v>#VALUE!</v>
      </c>
      <c r="BG124" s="17" t="e">
        <f t="shared" si="66"/>
        <v>#VALUE!</v>
      </c>
      <c r="BH124" s="17" t="e">
        <f t="shared" si="53"/>
        <v>#DIV/0!</v>
      </c>
      <c r="BI124" s="17" t="e">
        <f t="shared" si="54"/>
        <v>#DIV/0!</v>
      </c>
      <c r="BJ124" s="17"/>
      <c r="DU124" s="16" t="s">
        <v>854</v>
      </c>
      <c r="DV124" s="16" t="s">
        <v>194</v>
      </c>
      <c r="DW124" s="16" t="str">
        <f t="shared" ref="DW124:DW128" si="118">W$101</f>
        <v>الجنيه</v>
      </c>
      <c r="DX124" s="16" t="str">
        <f t="shared" si="107"/>
        <v>الدرهم الشرعي يعادل بالجنيه</v>
      </c>
      <c r="EW124" s="16">
        <f>EW110+9</f>
        <v>119</v>
      </c>
      <c r="EX124" s="17">
        <f>B119</f>
        <v>154.06514088776402</v>
      </c>
      <c r="EY124" s="17">
        <f t="shared" si="116"/>
        <v>2.0738648639048609</v>
      </c>
      <c r="EZ124" s="17">
        <f t="shared" si="116"/>
        <v>5.3119450071000003</v>
      </c>
      <c r="FA124" s="17">
        <f t="shared" si="116"/>
        <v>3.7680272618999999</v>
      </c>
      <c r="FB124" s="17">
        <f t="shared" si="116"/>
        <v>0.4244756187</v>
      </c>
      <c r="FC124" s="17">
        <f t="shared" si="116"/>
        <v>1.004706817</v>
      </c>
      <c r="FD124" s="17">
        <f t="shared" si="116"/>
        <v>1</v>
      </c>
      <c r="FE124" s="17" t="str">
        <f t="shared" ref="FE124" si="119">I119</f>
        <v>Mid-market rates as of 2016-05-12 18:37 UTC</v>
      </c>
      <c r="FF124" s="221" t="str">
        <f>IF(AND(FD124=1,GX29=0),"",IF(AND(FD124&lt;&gt;1),"خطأ",IF(AND(FD124=1,GX29&gt;0),"مشكوك")))</f>
        <v/>
      </c>
      <c r="FG124" s="221"/>
    </row>
    <row r="125" spans="1:163" ht="15" x14ac:dyDescent="0.25">
      <c r="A125" s="78" t="s">
        <v>916</v>
      </c>
      <c r="B125" s="214" t="e">
        <f>B130</f>
        <v>#DIV/0!</v>
      </c>
      <c r="C125" s="214" t="e">
        <f t="shared" ref="C125:H125" si="120">C130</f>
        <v>#DIV/0!</v>
      </c>
      <c r="D125" s="214" t="e">
        <f t="shared" si="120"/>
        <v>#DIV/0!</v>
      </c>
      <c r="E125" s="214" t="e">
        <f t="shared" si="120"/>
        <v>#DIV/0!</v>
      </c>
      <c r="F125" s="214" t="e">
        <f t="shared" si="120"/>
        <v>#DIV/0!</v>
      </c>
      <c r="G125" s="214" t="e">
        <f t="shared" si="120"/>
        <v>#DIV/0!</v>
      </c>
      <c r="H125" s="214" t="e">
        <f t="shared" si="120"/>
        <v>#DIV/0!</v>
      </c>
      <c r="I125" s="248" t="e">
        <f>ROUND(SUM(B126:H126),5)</f>
        <v>#DIV/0!</v>
      </c>
      <c r="J125" s="105" t="e">
        <f>IF(AND(I125&lt;0),"خطأ",IF(AND(I125&gt;=0),""))</f>
        <v>#DIV/0!</v>
      </c>
      <c r="K125" s="40"/>
      <c r="N125" s="1">
        <f t="shared" si="47"/>
        <v>21</v>
      </c>
      <c r="O125" s="17">
        <f t="shared" si="48"/>
        <v>21</v>
      </c>
      <c r="P125" s="32" t="s">
        <v>905</v>
      </c>
      <c r="T125" s="17">
        <f t="shared" si="45"/>
        <v>21</v>
      </c>
      <c r="U125" s="1">
        <f t="shared" si="46"/>
        <v>21</v>
      </c>
      <c r="BE125" s="17"/>
      <c r="BF125" s="17" t="e">
        <f t="shared" si="65"/>
        <v>#VALUE!</v>
      </c>
      <c r="BG125" s="17" t="e">
        <f t="shared" si="66"/>
        <v>#VALUE!</v>
      </c>
      <c r="BH125" s="17" t="e">
        <f t="shared" si="53"/>
        <v>#DIV/0!</v>
      </c>
      <c r="BI125" s="17" t="e">
        <f t="shared" si="54"/>
        <v>#DIV/0!</v>
      </c>
      <c r="BJ125" s="17"/>
      <c r="DU125" s="16" t="s">
        <v>855</v>
      </c>
      <c r="DV125" s="16" t="s">
        <v>194</v>
      </c>
      <c r="DW125" s="16" t="str">
        <f t="shared" si="118"/>
        <v>الجنيه</v>
      </c>
      <c r="DX125" s="16" t="str">
        <f t="shared" si="107"/>
        <v>دية الحر بالذهب الصافي 4.25 كيلو جرام وتعادل  بالجنيه</v>
      </c>
      <c r="EX125" s="17" t="e">
        <f>B120</f>
        <v>#DIV/0!</v>
      </c>
      <c r="EY125" s="17" t="e">
        <f t="shared" si="116"/>
        <v>#DIV/0!</v>
      </c>
      <c r="EZ125" s="17" t="e">
        <f t="shared" si="116"/>
        <v>#DIV/0!</v>
      </c>
      <c r="FA125" s="17" t="e">
        <f t="shared" si="116"/>
        <v>#DIV/0!</v>
      </c>
      <c r="FB125" s="17" t="e">
        <f t="shared" si="116"/>
        <v>#DIV/0!</v>
      </c>
      <c r="FC125" s="17" t="e">
        <f t="shared" si="116"/>
        <v>#DIV/0!</v>
      </c>
      <c r="FD125" s="17" t="e">
        <f t="shared" si="116"/>
        <v>#DIV/0!</v>
      </c>
      <c r="FE125" s="17" t="str">
        <f t="shared" ref="FE125" si="121">I120</f>
        <v>الدفعة الثانية</v>
      </c>
      <c r="FF125" s="17"/>
      <c r="FG125" s="17"/>
    </row>
    <row r="126" spans="1:163" x14ac:dyDescent="0.2">
      <c r="A126" s="91"/>
      <c r="B126" s="252" t="e">
        <f>B124*B122</f>
        <v>#DIV/0!</v>
      </c>
      <c r="C126" s="252" t="e">
        <f t="shared" ref="C126:H126" si="122">C124*C122</f>
        <v>#DIV/0!</v>
      </c>
      <c r="D126" s="252" t="e">
        <f t="shared" si="122"/>
        <v>#DIV/0!</v>
      </c>
      <c r="E126" s="252" t="e">
        <f t="shared" si="122"/>
        <v>#DIV/0!</v>
      </c>
      <c r="F126" s="252" t="e">
        <f t="shared" si="122"/>
        <v>#DIV/0!</v>
      </c>
      <c r="G126" s="252" t="e">
        <f t="shared" si="122"/>
        <v>#DIV/0!</v>
      </c>
      <c r="H126" s="252" t="e">
        <f t="shared" si="122"/>
        <v>#DIV/0!</v>
      </c>
      <c r="I126" s="252"/>
      <c r="J126" s="91"/>
      <c r="K126" s="40"/>
      <c r="N126" s="1">
        <f t="shared" si="47"/>
        <v>22</v>
      </c>
      <c r="O126" s="17">
        <f t="shared" si="48"/>
        <v>22</v>
      </c>
      <c r="P126" s="32" t="s">
        <v>979</v>
      </c>
      <c r="T126" s="17">
        <f t="shared" si="45"/>
        <v>22</v>
      </c>
      <c r="U126" s="1">
        <f t="shared" si="46"/>
        <v>22</v>
      </c>
      <c r="BE126" s="17"/>
      <c r="BF126" s="17" t="e">
        <f t="shared" si="65"/>
        <v>#VALUE!</v>
      </c>
      <c r="BG126" s="17" t="e">
        <f t="shared" si="66"/>
        <v>#VALUE!</v>
      </c>
      <c r="BH126" s="17" t="e">
        <f t="shared" si="53"/>
        <v>#DIV/0!</v>
      </c>
      <c r="BI126" s="17" t="e">
        <f t="shared" si="54"/>
        <v>#DIV/0!</v>
      </c>
      <c r="BJ126" s="17"/>
      <c r="DU126" s="16" t="s">
        <v>856</v>
      </c>
      <c r="DV126" s="16" t="s">
        <v>194</v>
      </c>
      <c r="DW126" s="16" t="str">
        <f t="shared" si="118"/>
        <v>الجنيه</v>
      </c>
      <c r="DX126" s="16" t="str">
        <f t="shared" si="107"/>
        <v>دية الحر بالفضة 35.7 كيلو جرام وتعادل بالجنيه</v>
      </c>
      <c r="EX126" s="17" t="e">
        <f>B121</f>
        <v>#DIV/0!</v>
      </c>
      <c r="EY126" s="17" t="e">
        <f t="shared" si="116"/>
        <v>#DIV/0!</v>
      </c>
      <c r="EZ126" s="17" t="e">
        <f t="shared" si="116"/>
        <v>#DIV/0!</v>
      </c>
      <c r="FA126" s="17" t="e">
        <f t="shared" si="116"/>
        <v>#DIV/0!</v>
      </c>
      <c r="FB126" s="17" t="e">
        <f t="shared" si="116"/>
        <v>#DIV/0!</v>
      </c>
      <c r="FC126" s="17" t="e">
        <f t="shared" si="116"/>
        <v>#DIV/0!</v>
      </c>
      <c r="FD126" s="17" t="e">
        <f t="shared" si="116"/>
        <v>#DIV/0!</v>
      </c>
      <c r="FE126" s="17" t="str">
        <f t="shared" ref="FE126" si="123">I121</f>
        <v>التاريخ</v>
      </c>
      <c r="FF126" s="17"/>
      <c r="FG126" s="17"/>
    </row>
    <row r="127" spans="1:163" x14ac:dyDescent="0.2">
      <c r="A127" s="78" t="s">
        <v>312</v>
      </c>
      <c r="B127" s="249" t="str">
        <f t="shared" ref="B127:H127" si="124">B$109</f>
        <v>الذهب</v>
      </c>
      <c r="C127" s="249" t="str">
        <f t="shared" si="124"/>
        <v>الفضة</v>
      </c>
      <c r="D127" s="249" t="str">
        <f t="shared" si="124"/>
        <v>دينار</v>
      </c>
      <c r="E127" s="249" t="str">
        <f t="shared" si="124"/>
        <v>دولار</v>
      </c>
      <c r="F127" s="249" t="str">
        <f t="shared" si="124"/>
        <v>جنيه</v>
      </c>
      <c r="G127" s="249" t="str">
        <f t="shared" si="124"/>
        <v>ريال</v>
      </c>
      <c r="H127" s="249" t="str">
        <f t="shared" si="124"/>
        <v>شيكل</v>
      </c>
      <c r="I127" s="249" t="s">
        <v>279</v>
      </c>
      <c r="J127" s="40"/>
      <c r="K127" s="40"/>
      <c r="N127" s="1">
        <f t="shared" si="47"/>
        <v>23</v>
      </c>
      <c r="O127" s="17">
        <f t="shared" si="48"/>
        <v>23</v>
      </c>
      <c r="P127" s="32" t="s">
        <v>944</v>
      </c>
      <c r="Q127" s="32" t="s">
        <v>945</v>
      </c>
      <c r="R127" s="241" t="s">
        <v>906</v>
      </c>
      <c r="S127" s="32" t="s">
        <v>907</v>
      </c>
      <c r="T127" s="17">
        <f t="shared" si="45"/>
        <v>23</v>
      </c>
      <c r="U127" s="1">
        <f t="shared" si="46"/>
        <v>23</v>
      </c>
      <c r="BE127" s="17"/>
      <c r="BF127" s="17" t="e">
        <f t="shared" si="65"/>
        <v>#VALUE!</v>
      </c>
      <c r="BG127" s="17" t="e">
        <f t="shared" si="66"/>
        <v>#VALUE!</v>
      </c>
      <c r="BH127" s="17" t="str">
        <f t="shared" si="53"/>
        <v>دينار</v>
      </c>
      <c r="BI127" s="17" t="str">
        <f t="shared" si="54"/>
        <v>دولار</v>
      </c>
      <c r="BJ127" s="17"/>
      <c r="DU127" s="16" t="s">
        <v>857</v>
      </c>
      <c r="DV127" s="16" t="s">
        <v>194</v>
      </c>
      <c r="DW127" s="16" t="str">
        <f t="shared" si="118"/>
        <v>الجنيه</v>
      </c>
      <c r="DX127" s="16" t="str">
        <f t="shared" si="107"/>
        <v>نصاب قطع يد السارق بالذهب 1.0625 جرام ويعادل بالجنيه</v>
      </c>
      <c r="EW127" s="16">
        <v>2</v>
      </c>
      <c r="EX127" s="17">
        <f>B122</f>
        <v>0</v>
      </c>
      <c r="EY127" s="17">
        <f t="shared" si="116"/>
        <v>0</v>
      </c>
      <c r="EZ127" s="17">
        <f t="shared" si="116"/>
        <v>0</v>
      </c>
      <c r="FA127" s="17">
        <f t="shared" si="116"/>
        <v>0</v>
      </c>
      <c r="FB127" s="17">
        <f t="shared" si="116"/>
        <v>0</v>
      </c>
      <c r="FC127" s="17">
        <f t="shared" si="116"/>
        <v>0</v>
      </c>
      <c r="FD127" s="17">
        <f t="shared" si="116"/>
        <v>0</v>
      </c>
      <c r="FE127" s="17">
        <f t="shared" ref="FE127" si="125">I122</f>
        <v>0</v>
      </c>
      <c r="FF127" s="17"/>
      <c r="FG127" s="17"/>
    </row>
    <row r="128" spans="1:163" ht="15" x14ac:dyDescent="0.25">
      <c r="A128" s="78" t="s">
        <v>917</v>
      </c>
      <c r="B128" s="215">
        <f>B119</f>
        <v>154.06514088776402</v>
      </c>
      <c r="C128" s="215">
        <f t="shared" ref="C128:H128" si="126">C119</f>
        <v>2.0738648639048609</v>
      </c>
      <c r="D128" s="215">
        <f t="shared" si="126"/>
        <v>5.3119450071000003</v>
      </c>
      <c r="E128" s="215">
        <f t="shared" si="126"/>
        <v>3.7680272618999999</v>
      </c>
      <c r="F128" s="215">
        <f t="shared" si="126"/>
        <v>0.4244756187</v>
      </c>
      <c r="G128" s="215">
        <f t="shared" si="126"/>
        <v>1.004706817</v>
      </c>
      <c r="H128" s="215">
        <f t="shared" si="126"/>
        <v>1</v>
      </c>
      <c r="I128" s="108" t="str">
        <f>AA106</f>
        <v>Mid-market rates as of 2016-05-12 18:37 UTC</v>
      </c>
      <c r="J128" s="110" t="str">
        <f>J110</f>
        <v/>
      </c>
      <c r="K128" s="40"/>
      <c r="N128" s="1">
        <f t="shared" si="47"/>
        <v>24</v>
      </c>
      <c r="O128" s="17">
        <f t="shared" si="48"/>
        <v>24</v>
      </c>
      <c r="P128" s="32" t="s">
        <v>481</v>
      </c>
      <c r="Q128" s="32" t="s">
        <v>499</v>
      </c>
      <c r="R128" s="241">
        <v>0.26539086119999999</v>
      </c>
      <c r="S128" s="32">
        <v>3.7680272618999999</v>
      </c>
      <c r="T128" s="17">
        <f t="shared" si="45"/>
        <v>24</v>
      </c>
      <c r="U128" s="1">
        <f t="shared" si="46"/>
        <v>24</v>
      </c>
      <c r="BE128" s="17"/>
      <c r="BF128" s="17" t="e">
        <f t="shared" si="65"/>
        <v>#VALUE!</v>
      </c>
      <c r="BG128" s="17" t="e">
        <f t="shared" si="66"/>
        <v>#VALUE!</v>
      </c>
      <c r="BH128" s="17">
        <f t="shared" si="53"/>
        <v>5.3119450071000003</v>
      </c>
      <c r="BI128" s="17">
        <f t="shared" si="54"/>
        <v>3.7680272618999999</v>
      </c>
      <c r="BJ128" s="17"/>
      <c r="DU128" s="16" t="s">
        <v>858</v>
      </c>
      <c r="DV128" s="16" t="s">
        <v>194</v>
      </c>
      <c r="DW128" s="16" t="str">
        <f t="shared" si="118"/>
        <v>الجنيه</v>
      </c>
      <c r="DX128" s="16" t="str">
        <f t="shared" si="107"/>
        <v>نصاب قطع يد السارق بالفضة 8.925 جرام ويعادل بالجنيه</v>
      </c>
      <c r="EX128" s="17">
        <f>B132</f>
        <v>0</v>
      </c>
      <c r="EY128" s="17">
        <f t="shared" ref="EY128:FD128" si="127">C132</f>
        <v>0</v>
      </c>
      <c r="EZ128" s="17">
        <f t="shared" si="127"/>
        <v>0</v>
      </c>
      <c r="FA128" s="17">
        <f t="shared" si="127"/>
        <v>0</v>
      </c>
      <c r="FB128" s="17">
        <f t="shared" si="127"/>
        <v>0</v>
      </c>
      <c r="FC128" s="17">
        <f t="shared" si="127"/>
        <v>0</v>
      </c>
      <c r="FD128" s="17">
        <f t="shared" si="127"/>
        <v>0</v>
      </c>
      <c r="FE128" s="17">
        <f t="shared" ref="FE128" si="128">I132</f>
        <v>0</v>
      </c>
      <c r="FF128" s="17"/>
      <c r="FG128" s="17"/>
    </row>
    <row r="129" spans="1:163" x14ac:dyDescent="0.2">
      <c r="A129" s="78" t="s">
        <v>475</v>
      </c>
      <c r="B129" s="246" t="e">
        <f>I134/B131</f>
        <v>#DIV/0!</v>
      </c>
      <c r="C129" s="246" t="e">
        <f>I134/C131</f>
        <v>#DIV/0!</v>
      </c>
      <c r="D129" s="246" t="e">
        <f>I134/D131</f>
        <v>#DIV/0!</v>
      </c>
      <c r="E129" s="246" t="e">
        <f>I134/E131</f>
        <v>#DIV/0!</v>
      </c>
      <c r="F129" s="246" t="e">
        <f>I134/F131</f>
        <v>#DIV/0!</v>
      </c>
      <c r="G129" s="246" t="e">
        <f>I134/G131</f>
        <v>#DIV/0!</v>
      </c>
      <c r="H129" s="246" t="e">
        <f>I134/H131</f>
        <v>#DIV/0!</v>
      </c>
      <c r="I129" s="212" t="s">
        <v>874</v>
      </c>
      <c r="J129" s="40"/>
      <c r="K129" s="40"/>
      <c r="N129" s="1">
        <f t="shared" si="47"/>
        <v>25</v>
      </c>
      <c r="O129" s="17">
        <f t="shared" si="48"/>
        <v>25</v>
      </c>
      <c r="P129" s="32" t="s">
        <v>500</v>
      </c>
      <c r="Q129" s="32" t="s">
        <v>501</v>
      </c>
      <c r="R129" s="241">
        <v>0.2332372788</v>
      </c>
      <c r="S129" s="32">
        <v>4.2874792800000003</v>
      </c>
      <c r="T129" s="17">
        <f t="shared" si="45"/>
        <v>25</v>
      </c>
      <c r="U129" s="1">
        <f t="shared" si="46"/>
        <v>25</v>
      </c>
      <c r="BE129" s="17"/>
      <c r="BF129" s="17"/>
      <c r="BG129" s="17"/>
      <c r="BH129" s="17"/>
      <c r="BI129" s="17"/>
      <c r="BJ129" s="17"/>
      <c r="EW129" s="16" t="s">
        <v>867</v>
      </c>
      <c r="EX129" s="17" t="e">
        <f>B124</f>
        <v>#DIV/0!</v>
      </c>
      <c r="EY129" s="17" t="e">
        <f t="shared" ref="EY129:FD129" si="129">C124</f>
        <v>#DIV/0!</v>
      </c>
      <c r="EZ129" s="17" t="e">
        <f t="shared" si="129"/>
        <v>#DIV/0!</v>
      </c>
      <c r="FA129" s="17" t="e">
        <f t="shared" si="129"/>
        <v>#DIV/0!</v>
      </c>
      <c r="FB129" s="17" t="e">
        <f t="shared" si="129"/>
        <v>#DIV/0!</v>
      </c>
      <c r="FC129" s="17" t="e">
        <f t="shared" si="129"/>
        <v>#DIV/0!</v>
      </c>
      <c r="FD129" s="17" t="e">
        <f t="shared" si="129"/>
        <v>#DIV/0!</v>
      </c>
      <c r="FE129" s="17" t="str">
        <f t="shared" ref="FE129" si="130">I124</f>
        <v>المجموع بالمحلي</v>
      </c>
      <c r="FF129" s="17"/>
      <c r="FG129" s="17"/>
    </row>
    <row r="130" spans="1:163" ht="15" x14ac:dyDescent="0.25">
      <c r="A130" s="78" t="s">
        <v>476</v>
      </c>
      <c r="B130" s="213" t="e">
        <f>ROUND(EX135,5)</f>
        <v>#DIV/0!</v>
      </c>
      <c r="C130" s="213" t="e">
        <f t="shared" ref="C130:H130" si="131">ROUND(EY135,5)</f>
        <v>#DIV/0!</v>
      </c>
      <c r="D130" s="213" t="e">
        <f t="shared" si="131"/>
        <v>#DIV/0!</v>
      </c>
      <c r="E130" s="213" t="e">
        <f t="shared" si="131"/>
        <v>#DIV/0!</v>
      </c>
      <c r="F130" s="213" t="e">
        <f t="shared" si="131"/>
        <v>#DIV/0!</v>
      </c>
      <c r="G130" s="213" t="e">
        <f t="shared" si="131"/>
        <v>#DIV/0!</v>
      </c>
      <c r="H130" s="213" t="e">
        <f t="shared" si="131"/>
        <v>#DIV/0!</v>
      </c>
      <c r="I130" s="249" t="s">
        <v>279</v>
      </c>
      <c r="J130" s="40"/>
      <c r="K130" s="40"/>
      <c r="N130" s="1">
        <f t="shared" si="47"/>
        <v>26</v>
      </c>
      <c r="O130" s="17">
        <f t="shared" si="48"/>
        <v>26</v>
      </c>
      <c r="P130" s="32" t="s">
        <v>502</v>
      </c>
      <c r="Q130" s="32" t="s">
        <v>503</v>
      </c>
      <c r="R130" s="241">
        <v>0.18370376250000001</v>
      </c>
      <c r="S130" s="32">
        <v>5.4435466436000004</v>
      </c>
      <c r="T130" s="17">
        <f t="shared" si="45"/>
        <v>26</v>
      </c>
      <c r="U130" s="1">
        <f t="shared" si="46"/>
        <v>26</v>
      </c>
      <c r="DU130" s="16" t="s">
        <v>853</v>
      </c>
      <c r="DV130" s="16" t="s">
        <v>194</v>
      </c>
      <c r="DW130" s="16" t="str">
        <f>W$102</f>
        <v>الريال</v>
      </c>
      <c r="DX130" s="16" t="str">
        <f t="shared" si="107"/>
        <v>الدينار الشرعي(المثقال) يعادل بالريال</v>
      </c>
      <c r="EX130" s="17" t="e">
        <f>B125</f>
        <v>#DIV/0!</v>
      </c>
      <c r="EY130" s="17" t="e">
        <f t="shared" ref="EY130:FD130" si="132">C125</f>
        <v>#DIV/0!</v>
      </c>
      <c r="EZ130" s="17" t="e">
        <f t="shared" si="132"/>
        <v>#DIV/0!</v>
      </c>
      <c r="FA130" s="17" t="e">
        <f t="shared" si="132"/>
        <v>#DIV/0!</v>
      </c>
      <c r="FB130" s="17" t="e">
        <f t="shared" si="132"/>
        <v>#DIV/0!</v>
      </c>
      <c r="FC130" s="17" t="e">
        <f t="shared" si="132"/>
        <v>#DIV/0!</v>
      </c>
      <c r="FD130" s="17" t="e">
        <f t="shared" si="132"/>
        <v>#DIV/0!</v>
      </c>
      <c r="FE130" s="17" t="e">
        <f t="shared" ref="FE130" si="133">I125</f>
        <v>#DIV/0!</v>
      </c>
      <c r="FF130" s="221" t="e">
        <f>IF(AND(FE130&lt;0),"خطأ",IF(AND(FE130&gt;=0),""))</f>
        <v>#DIV/0!</v>
      </c>
      <c r="FG130" s="221" t="e">
        <f>IF(AND(FF130&lt;0),"خطأ",IF(AND(FF130&gt;=0),""))</f>
        <v>#DIV/0!</v>
      </c>
    </row>
    <row r="131" spans="1:163" x14ac:dyDescent="0.2">
      <c r="A131" s="78" t="s">
        <v>313</v>
      </c>
      <c r="B131" s="244"/>
      <c r="C131" s="244"/>
      <c r="D131" s="244"/>
      <c r="E131" s="244"/>
      <c r="F131" s="244"/>
      <c r="G131" s="244"/>
      <c r="H131" s="244"/>
      <c r="I131" s="239"/>
      <c r="J131" s="224">
        <v>3</v>
      </c>
      <c r="K131" s="40"/>
      <c r="N131" s="1">
        <f t="shared" si="47"/>
        <v>27</v>
      </c>
      <c r="O131" s="17">
        <f t="shared" si="48"/>
        <v>27</v>
      </c>
      <c r="P131" s="32" t="s">
        <v>504</v>
      </c>
      <c r="Q131" s="32" t="s">
        <v>505</v>
      </c>
      <c r="R131" s="241">
        <v>17.704179686300002</v>
      </c>
      <c r="S131" s="32">
        <v>5.6483837000000002E-2</v>
      </c>
      <c r="T131" s="17">
        <f t="shared" si="45"/>
        <v>27</v>
      </c>
      <c r="U131" s="1">
        <f t="shared" si="46"/>
        <v>27</v>
      </c>
      <c r="DU131" s="16" t="s">
        <v>854</v>
      </c>
      <c r="DV131" s="16" t="s">
        <v>194</v>
      </c>
      <c r="DW131" s="16" t="str">
        <f t="shared" ref="DW131:DW135" si="134">W$102</f>
        <v>الريال</v>
      </c>
      <c r="DX131" s="16" t="str">
        <f t="shared" si="107"/>
        <v>الدرهم الشرعي يعادل بالريال</v>
      </c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</row>
    <row r="132" spans="1:163" x14ac:dyDescent="0.2">
      <c r="A132" s="78" t="s">
        <v>473</v>
      </c>
      <c r="B132" s="244"/>
      <c r="C132" s="244"/>
      <c r="D132" s="244"/>
      <c r="E132" s="244"/>
      <c r="F132" s="244"/>
      <c r="G132" s="244"/>
      <c r="H132" s="244"/>
      <c r="I132" s="244"/>
      <c r="J132" s="40"/>
      <c r="K132" s="40"/>
      <c r="N132" s="1">
        <f t="shared" si="47"/>
        <v>28</v>
      </c>
      <c r="O132" s="17">
        <f t="shared" si="48"/>
        <v>28</v>
      </c>
      <c r="P132" s="32" t="s">
        <v>506</v>
      </c>
      <c r="Q132" s="32" t="s">
        <v>507</v>
      </c>
      <c r="R132" s="241">
        <v>0.36205837680000003</v>
      </c>
      <c r="S132" s="32">
        <v>2.7619855360000001</v>
      </c>
      <c r="T132" s="17">
        <f t="shared" si="45"/>
        <v>28</v>
      </c>
      <c r="U132" s="1">
        <f t="shared" si="46"/>
        <v>28</v>
      </c>
      <c r="DU132" s="16" t="s">
        <v>855</v>
      </c>
      <c r="DV132" s="16" t="s">
        <v>194</v>
      </c>
      <c r="DW132" s="16" t="str">
        <f t="shared" si="134"/>
        <v>الريال</v>
      </c>
      <c r="DX132" s="16" t="str">
        <f t="shared" si="107"/>
        <v>دية الحر بالذهب الصافي 4.25 كيلو جرام وتعادل  بالريال</v>
      </c>
      <c r="EX132" s="17" t="e">
        <f>IF(AND(EX129&gt;=0),EX129*1,IF(AND(EX129&lt;0),EX129*0))</f>
        <v>#DIV/0!</v>
      </c>
      <c r="EY132" s="17" t="e">
        <f t="shared" ref="EY132:FD132" si="135">IF(AND(EY129&gt;=0),EY129*1,IF(AND(EY129&lt;0),EY129*0))</f>
        <v>#DIV/0!</v>
      </c>
      <c r="EZ132" s="17" t="e">
        <f t="shared" si="135"/>
        <v>#DIV/0!</v>
      </c>
      <c r="FA132" s="17" t="e">
        <f t="shared" si="135"/>
        <v>#DIV/0!</v>
      </c>
      <c r="FB132" s="17" t="e">
        <f t="shared" si="135"/>
        <v>#DIV/0!</v>
      </c>
      <c r="FC132" s="17" t="e">
        <f t="shared" si="135"/>
        <v>#DIV/0!</v>
      </c>
      <c r="FD132" s="17" t="e">
        <f t="shared" si="135"/>
        <v>#DIV/0!</v>
      </c>
      <c r="FE132" s="17"/>
      <c r="FF132" s="17"/>
      <c r="FG132" s="17"/>
    </row>
    <row r="133" spans="1:163" x14ac:dyDescent="0.2">
      <c r="A133" s="211" t="s">
        <v>477</v>
      </c>
      <c r="B133" s="247" t="e">
        <f>ROUND(B130-B132,8)</f>
        <v>#DIV/0!</v>
      </c>
      <c r="C133" s="247" t="e">
        <f t="shared" ref="C133" si="136">ROUND(C130-C132,8)</f>
        <v>#DIV/0!</v>
      </c>
      <c r="D133" s="247" t="e">
        <f t="shared" ref="D133" si="137">ROUND(D130-D132,8)</f>
        <v>#DIV/0!</v>
      </c>
      <c r="E133" s="247" t="e">
        <f t="shared" ref="E133" si="138">ROUND(E130-E132,8)</f>
        <v>#DIV/0!</v>
      </c>
      <c r="F133" s="247" t="e">
        <f t="shared" ref="F133" si="139">ROUND(F130-F132,8)</f>
        <v>#DIV/0!</v>
      </c>
      <c r="G133" s="247" t="e">
        <f t="shared" ref="G133" si="140">ROUND(G130-G132,8)</f>
        <v>#DIV/0!</v>
      </c>
      <c r="H133" s="247" t="e">
        <f t="shared" ref="H133" si="141">ROUND(H130-H132,8)</f>
        <v>#DIV/0!</v>
      </c>
      <c r="I133" s="249" t="s">
        <v>308</v>
      </c>
      <c r="J133" s="40"/>
      <c r="K133" s="40"/>
      <c r="N133" s="1">
        <f t="shared" si="47"/>
        <v>29</v>
      </c>
      <c r="O133" s="17">
        <f t="shared" si="48"/>
        <v>29</v>
      </c>
      <c r="P133" s="32" t="s">
        <v>508</v>
      </c>
      <c r="Q133" s="32" t="s">
        <v>509</v>
      </c>
      <c r="R133" s="241">
        <v>0.34038736000000003</v>
      </c>
      <c r="S133" s="32">
        <v>2.9378294184999998</v>
      </c>
      <c r="T133" s="17">
        <f t="shared" si="45"/>
        <v>29</v>
      </c>
      <c r="U133" s="1">
        <f t="shared" si="46"/>
        <v>29</v>
      </c>
      <c r="DU133" s="16" t="s">
        <v>856</v>
      </c>
      <c r="DV133" s="16" t="s">
        <v>194</v>
      </c>
      <c r="DW133" s="16" t="str">
        <f t="shared" si="134"/>
        <v>الريال</v>
      </c>
      <c r="DX133" s="16" t="str">
        <f t="shared" si="107"/>
        <v>دية الحر بالفضة 35.7 كيلو جرام وتعادل بالريال</v>
      </c>
      <c r="EX133" s="17" t="e">
        <f>EX132*EX127</f>
        <v>#DIV/0!</v>
      </c>
      <c r="EY133" s="17" t="e">
        <f t="shared" ref="EY133:FD133" si="142">EY132*EY127</f>
        <v>#DIV/0!</v>
      </c>
      <c r="EZ133" s="17" t="e">
        <f t="shared" si="142"/>
        <v>#DIV/0!</v>
      </c>
      <c r="FA133" s="17" t="e">
        <f t="shared" si="142"/>
        <v>#DIV/0!</v>
      </c>
      <c r="FB133" s="17" t="e">
        <f t="shared" si="142"/>
        <v>#DIV/0!</v>
      </c>
      <c r="FC133" s="17" t="e">
        <f t="shared" si="142"/>
        <v>#DIV/0!</v>
      </c>
      <c r="FD133" s="17" t="e">
        <f t="shared" si="142"/>
        <v>#DIV/0!</v>
      </c>
      <c r="FE133" s="17" t="e">
        <f>SUM(EX133:FD133)</f>
        <v>#DIV/0!</v>
      </c>
      <c r="FF133" s="17"/>
      <c r="FG133" s="17"/>
    </row>
    <row r="134" spans="1:163" ht="15" x14ac:dyDescent="0.25">
      <c r="A134" s="78" t="s">
        <v>916</v>
      </c>
      <c r="B134" s="214" t="e">
        <f>B139</f>
        <v>#DIV/0!</v>
      </c>
      <c r="C134" s="214" t="e">
        <f t="shared" ref="C134:H134" si="143">C139</f>
        <v>#DIV/0!</v>
      </c>
      <c r="D134" s="214" t="e">
        <f t="shared" si="143"/>
        <v>#DIV/0!</v>
      </c>
      <c r="E134" s="214" t="e">
        <f t="shared" si="143"/>
        <v>#DIV/0!</v>
      </c>
      <c r="F134" s="214" t="e">
        <f t="shared" si="143"/>
        <v>#DIV/0!</v>
      </c>
      <c r="G134" s="214" t="e">
        <f t="shared" si="143"/>
        <v>#DIV/0!</v>
      </c>
      <c r="H134" s="214" t="e">
        <f t="shared" si="143"/>
        <v>#DIV/0!</v>
      </c>
      <c r="I134" s="248" t="e">
        <f>ROUND(SUM(B135:H135),5)</f>
        <v>#DIV/0!</v>
      </c>
      <c r="J134" s="105" t="e">
        <f>IF(AND(I134&lt;0),"خطأ",IF(AND(I134&gt;=0),""))</f>
        <v>#DIV/0!</v>
      </c>
      <c r="K134" s="40"/>
      <c r="N134" s="1">
        <f t="shared" si="47"/>
        <v>30</v>
      </c>
      <c r="O134" s="17">
        <f t="shared" si="48"/>
        <v>30</v>
      </c>
      <c r="P134" s="32" t="s">
        <v>510</v>
      </c>
      <c r="Q134" s="32" t="s">
        <v>511</v>
      </c>
      <c r="R134" s="241">
        <v>0.36402363840000002</v>
      </c>
      <c r="S134" s="32">
        <v>2.7470743503000001</v>
      </c>
      <c r="T134" s="17">
        <f t="shared" si="45"/>
        <v>30</v>
      </c>
      <c r="U134" s="1">
        <f t="shared" si="46"/>
        <v>30</v>
      </c>
      <c r="DU134" s="16" t="s">
        <v>857</v>
      </c>
      <c r="DV134" s="16" t="s">
        <v>194</v>
      </c>
      <c r="DW134" s="16" t="str">
        <f t="shared" si="134"/>
        <v>الريال</v>
      </c>
      <c r="DX134" s="16" t="str">
        <f t="shared" si="107"/>
        <v>نصاب قطع يد السارق بالذهب 1.0625 جرام ويعادل بالريال</v>
      </c>
      <c r="EX134" s="17" t="e">
        <f>FF134*EX133</f>
        <v>#DIV/0!</v>
      </c>
      <c r="EY134" s="17" t="e">
        <f>FF134*EY133</f>
        <v>#DIV/0!</v>
      </c>
      <c r="EZ134" s="17" t="e">
        <f>FF134*EZ133</f>
        <v>#DIV/0!</v>
      </c>
      <c r="FA134" s="17" t="e">
        <f>FF134*FA133</f>
        <v>#DIV/0!</v>
      </c>
      <c r="FB134" s="17" t="e">
        <f>FF134*FB133</f>
        <v>#DIV/0!</v>
      </c>
      <c r="FC134" s="17" t="e">
        <f>FF134*FC133</f>
        <v>#DIV/0!</v>
      </c>
      <c r="FD134" s="17" t="e">
        <f>FF134*FD133</f>
        <v>#DIV/0!</v>
      </c>
      <c r="FE134" s="17" t="e">
        <f>FF134*FE133</f>
        <v>#DIV/0!</v>
      </c>
      <c r="FF134" s="17" t="e">
        <f>FE130/FE133</f>
        <v>#DIV/0!</v>
      </c>
      <c r="FG134" s="17" t="e">
        <f>SUM(EX134:FD134)</f>
        <v>#DIV/0!</v>
      </c>
    </row>
    <row r="135" spans="1:163" x14ac:dyDescent="0.2">
      <c r="A135" s="91"/>
      <c r="B135" s="252" t="e">
        <f>B133*B131</f>
        <v>#DIV/0!</v>
      </c>
      <c r="C135" s="252" t="e">
        <f t="shared" ref="C135:H135" si="144">C133*C131</f>
        <v>#DIV/0!</v>
      </c>
      <c r="D135" s="252" t="e">
        <f t="shared" si="144"/>
        <v>#DIV/0!</v>
      </c>
      <c r="E135" s="252" t="e">
        <f t="shared" si="144"/>
        <v>#DIV/0!</v>
      </c>
      <c r="F135" s="252" t="e">
        <f t="shared" si="144"/>
        <v>#DIV/0!</v>
      </c>
      <c r="G135" s="252" t="e">
        <f t="shared" si="144"/>
        <v>#DIV/0!</v>
      </c>
      <c r="H135" s="252" t="e">
        <f t="shared" si="144"/>
        <v>#DIV/0!</v>
      </c>
      <c r="I135" s="252"/>
      <c r="J135" s="91"/>
      <c r="K135" s="40"/>
      <c r="N135" s="1">
        <f t="shared" si="47"/>
        <v>31</v>
      </c>
      <c r="O135" s="17">
        <f t="shared" si="48"/>
        <v>31</v>
      </c>
      <c r="P135" s="32" t="s">
        <v>512</v>
      </c>
      <c r="Q135" s="32" t="s">
        <v>513</v>
      </c>
      <c r="R135" s="241">
        <v>0.2574708127</v>
      </c>
      <c r="S135" s="32">
        <v>3.8839353845</v>
      </c>
      <c r="T135" s="17">
        <f t="shared" si="45"/>
        <v>31</v>
      </c>
      <c r="U135" s="1">
        <f t="shared" si="46"/>
        <v>31</v>
      </c>
      <c r="DU135" s="16" t="s">
        <v>858</v>
      </c>
      <c r="DV135" s="16" t="s">
        <v>194</v>
      </c>
      <c r="DW135" s="16" t="str">
        <f t="shared" si="134"/>
        <v>الريال</v>
      </c>
      <c r="DX135" s="16" t="str">
        <f t="shared" si="107"/>
        <v>نصاب قطع يد السارق بالفضة 8.925 جرام ويعادل بالريال</v>
      </c>
      <c r="EX135" s="17" t="e">
        <f>EX134/EX127</f>
        <v>#DIV/0!</v>
      </c>
      <c r="EY135" s="17" t="e">
        <f t="shared" ref="EY135:FD135" si="145">EY134/EY127</f>
        <v>#DIV/0!</v>
      </c>
      <c r="EZ135" s="17" t="e">
        <f t="shared" si="145"/>
        <v>#DIV/0!</v>
      </c>
      <c r="FA135" s="17" t="e">
        <f t="shared" si="145"/>
        <v>#DIV/0!</v>
      </c>
      <c r="FB135" s="17" t="e">
        <f t="shared" si="145"/>
        <v>#DIV/0!</v>
      </c>
      <c r="FC135" s="17" t="e">
        <f t="shared" si="145"/>
        <v>#DIV/0!</v>
      </c>
      <c r="FD135" s="17" t="e">
        <f t="shared" si="145"/>
        <v>#DIV/0!</v>
      </c>
      <c r="FE135" s="17"/>
      <c r="FF135" s="17"/>
      <c r="FG135" s="17"/>
    </row>
    <row r="136" spans="1:163" x14ac:dyDescent="0.2">
      <c r="A136" s="78" t="s">
        <v>312</v>
      </c>
      <c r="B136" s="249" t="str">
        <f t="shared" ref="B136:H136" si="146">B$109</f>
        <v>الذهب</v>
      </c>
      <c r="C136" s="249" t="str">
        <f t="shared" si="146"/>
        <v>الفضة</v>
      </c>
      <c r="D136" s="249" t="str">
        <f t="shared" si="146"/>
        <v>دينار</v>
      </c>
      <c r="E136" s="249" t="str">
        <f t="shared" si="146"/>
        <v>دولار</v>
      </c>
      <c r="F136" s="249" t="str">
        <f t="shared" si="146"/>
        <v>جنيه</v>
      </c>
      <c r="G136" s="249" t="str">
        <f t="shared" si="146"/>
        <v>ريال</v>
      </c>
      <c r="H136" s="249" t="str">
        <f t="shared" si="146"/>
        <v>شيكل</v>
      </c>
      <c r="I136" s="249" t="s">
        <v>279</v>
      </c>
      <c r="J136" s="40"/>
      <c r="K136" s="40"/>
      <c r="N136" s="1">
        <f t="shared" si="47"/>
        <v>32</v>
      </c>
      <c r="O136" s="17">
        <f t="shared" si="48"/>
        <v>32</v>
      </c>
      <c r="P136" s="32" t="s">
        <v>514</v>
      </c>
      <c r="Q136" s="32" t="s">
        <v>515</v>
      </c>
      <c r="R136" s="241">
        <v>1.0671321333999999</v>
      </c>
      <c r="S136" s="32">
        <v>0.93709107680000003</v>
      </c>
      <c r="T136" s="17">
        <f t="shared" si="45"/>
        <v>32</v>
      </c>
      <c r="U136" s="1">
        <f t="shared" si="46"/>
        <v>32</v>
      </c>
    </row>
    <row r="137" spans="1:163" ht="15" x14ac:dyDescent="0.25">
      <c r="A137" s="78" t="s">
        <v>917</v>
      </c>
      <c r="B137" s="215">
        <f>B128</f>
        <v>154.06514088776402</v>
      </c>
      <c r="C137" s="215">
        <f t="shared" ref="C137:H137" si="147">C128</f>
        <v>2.0738648639048609</v>
      </c>
      <c r="D137" s="215">
        <f t="shared" si="147"/>
        <v>5.3119450071000003</v>
      </c>
      <c r="E137" s="215">
        <f t="shared" si="147"/>
        <v>3.7680272618999999</v>
      </c>
      <c r="F137" s="215">
        <f t="shared" si="147"/>
        <v>0.4244756187</v>
      </c>
      <c r="G137" s="215">
        <f t="shared" si="147"/>
        <v>1.004706817</v>
      </c>
      <c r="H137" s="215">
        <f t="shared" si="147"/>
        <v>1</v>
      </c>
      <c r="I137" s="108" t="str">
        <f>AA106</f>
        <v>Mid-market rates as of 2016-05-12 18:37 UTC</v>
      </c>
      <c r="J137" s="110" t="str">
        <f>J110</f>
        <v/>
      </c>
      <c r="K137" s="40"/>
      <c r="N137" s="1">
        <f t="shared" si="47"/>
        <v>33</v>
      </c>
      <c r="O137" s="17">
        <f t="shared" si="48"/>
        <v>33</v>
      </c>
      <c r="P137" s="32" t="s">
        <v>516</v>
      </c>
      <c r="Q137" s="32" t="s">
        <v>517</v>
      </c>
      <c r="R137" s="241">
        <v>28.945864358800002</v>
      </c>
      <c r="S137" s="32">
        <v>3.4547249600000003E-2</v>
      </c>
      <c r="T137" s="17">
        <f t="shared" si="45"/>
        <v>33</v>
      </c>
      <c r="U137" s="1">
        <f t="shared" si="46"/>
        <v>33</v>
      </c>
      <c r="DU137" s="16" t="s">
        <v>853</v>
      </c>
      <c r="DV137" s="16" t="s">
        <v>194</v>
      </c>
      <c r="DW137" s="16" t="str">
        <f>W$103</f>
        <v>الشيكل</v>
      </c>
      <c r="DX137" s="16" t="str">
        <f t="shared" si="107"/>
        <v>الدينار الشرعي(المثقال) يعادل بالشيكل</v>
      </c>
      <c r="EX137" s="17" t="str">
        <f>B127</f>
        <v>الذهب</v>
      </c>
      <c r="EY137" s="17">
        <f t="shared" ref="EY137" si="148">C132</f>
        <v>0</v>
      </c>
      <c r="EZ137" s="17">
        <f t="shared" ref="EZ137" si="149">D132</f>
        <v>0</v>
      </c>
      <c r="FA137" s="17">
        <f t="shared" ref="FA137" si="150">E132</f>
        <v>0</v>
      </c>
      <c r="FB137" s="17">
        <f t="shared" ref="FB137" si="151">F132</f>
        <v>0</v>
      </c>
      <c r="FC137" s="17">
        <f t="shared" ref="FC137" si="152">G132</f>
        <v>0</v>
      </c>
      <c r="FD137" s="17">
        <f t="shared" ref="FD137" si="153">H132</f>
        <v>0</v>
      </c>
      <c r="FE137" s="17">
        <f t="shared" ref="FE137" si="154">I132</f>
        <v>0</v>
      </c>
      <c r="FF137" s="17"/>
      <c r="FG137" s="17"/>
    </row>
    <row r="138" spans="1:163" ht="15" x14ac:dyDescent="0.25">
      <c r="A138" s="78" t="s">
        <v>475</v>
      </c>
      <c r="B138" s="246" t="e">
        <f>I143/B140</f>
        <v>#DIV/0!</v>
      </c>
      <c r="C138" s="246" t="e">
        <f>I143/C140</f>
        <v>#DIV/0!</v>
      </c>
      <c r="D138" s="246" t="e">
        <f>I143/D140</f>
        <v>#DIV/0!</v>
      </c>
      <c r="E138" s="246" t="e">
        <f>I143/E140</f>
        <v>#DIV/0!</v>
      </c>
      <c r="F138" s="246" t="e">
        <f>I143/F140</f>
        <v>#DIV/0!</v>
      </c>
      <c r="G138" s="246" t="e">
        <f>I143/G140</f>
        <v>#DIV/0!</v>
      </c>
      <c r="H138" s="246" t="e">
        <f>I143/H140</f>
        <v>#DIV/0!</v>
      </c>
      <c r="I138" s="212" t="s">
        <v>875</v>
      </c>
      <c r="J138" s="40"/>
      <c r="K138" s="40"/>
      <c r="N138" s="1">
        <f t="shared" si="47"/>
        <v>34</v>
      </c>
      <c r="O138" s="17">
        <f t="shared" si="48"/>
        <v>34</v>
      </c>
      <c r="P138" s="32" t="s">
        <v>518</v>
      </c>
      <c r="Q138" s="32" t="s">
        <v>519</v>
      </c>
      <c r="R138" s="241">
        <v>1.7287755113000001</v>
      </c>
      <c r="S138" s="32">
        <v>0.57844410310000005</v>
      </c>
      <c r="T138" s="17">
        <f t="shared" si="45"/>
        <v>34</v>
      </c>
      <c r="U138" s="1">
        <f t="shared" si="46"/>
        <v>34</v>
      </c>
      <c r="DU138" s="16" t="s">
        <v>854</v>
      </c>
      <c r="DV138" s="16" t="s">
        <v>194</v>
      </c>
      <c r="DW138" s="16" t="str">
        <f t="shared" ref="DW138:DW142" si="155">W$103</f>
        <v>الشيكل</v>
      </c>
      <c r="DX138" s="16" t="str">
        <f t="shared" si="107"/>
        <v>الدرهم الشرعي يعادل بالشيكل</v>
      </c>
      <c r="EW138" s="16">
        <f>EW124+9</f>
        <v>128</v>
      </c>
      <c r="EX138" s="17">
        <f>B128</f>
        <v>154.06514088776402</v>
      </c>
      <c r="EY138" s="17">
        <f t="shared" ref="EY138:FE138" si="156">C128</f>
        <v>2.0738648639048609</v>
      </c>
      <c r="EZ138" s="17">
        <f t="shared" si="156"/>
        <v>5.3119450071000003</v>
      </c>
      <c r="FA138" s="17">
        <f t="shared" si="156"/>
        <v>3.7680272618999999</v>
      </c>
      <c r="FB138" s="17">
        <f t="shared" si="156"/>
        <v>0.4244756187</v>
      </c>
      <c r="FC138" s="17">
        <f t="shared" si="156"/>
        <v>1.004706817</v>
      </c>
      <c r="FD138" s="17">
        <f t="shared" si="156"/>
        <v>1</v>
      </c>
      <c r="FE138" s="17" t="str">
        <f t="shared" si="156"/>
        <v>Mid-market rates as of 2016-05-12 18:37 UTC</v>
      </c>
      <c r="FF138" s="221" t="str">
        <f>IF(AND(FD138=1,GX43=0),"",IF(AND(FD138&lt;&gt;1),"خطأ",IF(AND(FD138=1,GX43&gt;0),"مشكوك")))</f>
        <v/>
      </c>
      <c r="FG138" s="221"/>
    </row>
    <row r="139" spans="1:163" x14ac:dyDescent="0.2">
      <c r="A139" s="78" t="s">
        <v>476</v>
      </c>
      <c r="B139" s="213" t="e">
        <f>ROUND(EX149,5)</f>
        <v>#DIV/0!</v>
      </c>
      <c r="C139" s="213" t="e">
        <f t="shared" ref="C139:H139" si="157">ROUND(EY149,5)</f>
        <v>#DIV/0!</v>
      </c>
      <c r="D139" s="213" t="e">
        <f t="shared" si="157"/>
        <v>#DIV/0!</v>
      </c>
      <c r="E139" s="213" t="e">
        <f t="shared" si="157"/>
        <v>#DIV/0!</v>
      </c>
      <c r="F139" s="213" t="e">
        <f t="shared" si="157"/>
        <v>#DIV/0!</v>
      </c>
      <c r="G139" s="213" t="e">
        <f t="shared" si="157"/>
        <v>#DIV/0!</v>
      </c>
      <c r="H139" s="213" t="e">
        <f t="shared" si="157"/>
        <v>#DIV/0!</v>
      </c>
      <c r="I139" s="249" t="s">
        <v>279</v>
      </c>
      <c r="J139" s="40"/>
      <c r="K139" s="40"/>
      <c r="N139" s="1">
        <f t="shared" si="47"/>
        <v>35</v>
      </c>
      <c r="O139" s="17">
        <f t="shared" si="48"/>
        <v>35</v>
      </c>
      <c r="P139" s="32" t="s">
        <v>520</v>
      </c>
      <c r="Q139" s="32" t="s">
        <v>521</v>
      </c>
      <c r="R139" s="241">
        <v>0.38932141710000001</v>
      </c>
      <c r="S139" s="32">
        <v>2.5685717663999998</v>
      </c>
      <c r="T139" s="17">
        <f t="shared" si="45"/>
        <v>35</v>
      </c>
      <c r="U139" s="1">
        <f t="shared" si="46"/>
        <v>35</v>
      </c>
      <c r="DU139" s="16" t="s">
        <v>855</v>
      </c>
      <c r="DV139" s="16" t="s">
        <v>194</v>
      </c>
      <c r="DW139" s="16" t="str">
        <f t="shared" si="155"/>
        <v>الشيكل</v>
      </c>
      <c r="DX139" s="16" t="str">
        <f t="shared" si="107"/>
        <v>دية الحر بالذهب الصافي 4.25 كيلو جرام وتعادل  بالشيكل</v>
      </c>
      <c r="EX139" s="17" t="e">
        <f>B129</f>
        <v>#DIV/0!</v>
      </c>
      <c r="EY139" s="17" t="e">
        <f t="shared" ref="EY139:FE139" si="158">C129</f>
        <v>#DIV/0!</v>
      </c>
      <c r="EZ139" s="17" t="e">
        <f t="shared" si="158"/>
        <v>#DIV/0!</v>
      </c>
      <c r="FA139" s="17" t="e">
        <f t="shared" si="158"/>
        <v>#DIV/0!</v>
      </c>
      <c r="FB139" s="17" t="e">
        <f t="shared" si="158"/>
        <v>#DIV/0!</v>
      </c>
      <c r="FC139" s="17" t="e">
        <f t="shared" si="158"/>
        <v>#DIV/0!</v>
      </c>
      <c r="FD139" s="17" t="e">
        <f t="shared" si="158"/>
        <v>#DIV/0!</v>
      </c>
      <c r="FE139" s="17" t="str">
        <f t="shared" si="158"/>
        <v>الدفعة الثالثة</v>
      </c>
      <c r="FF139" s="17"/>
      <c r="FG139" s="17"/>
    </row>
    <row r="140" spans="1:163" x14ac:dyDescent="0.2">
      <c r="A140" s="78" t="s">
        <v>313</v>
      </c>
      <c r="B140" s="244"/>
      <c r="C140" s="244"/>
      <c r="D140" s="244"/>
      <c r="E140" s="244"/>
      <c r="F140" s="244"/>
      <c r="G140" s="244"/>
      <c r="H140" s="244"/>
      <c r="I140" s="239"/>
      <c r="J140" s="225">
        <v>4</v>
      </c>
      <c r="K140" s="40"/>
      <c r="N140" s="1">
        <f t="shared" si="47"/>
        <v>36</v>
      </c>
      <c r="O140" s="17">
        <f t="shared" si="48"/>
        <v>36</v>
      </c>
      <c r="P140" s="32" t="s">
        <v>522</v>
      </c>
      <c r="Q140" s="32" t="s">
        <v>523</v>
      </c>
      <c r="R140" s="241">
        <v>9.3766556545000004</v>
      </c>
      <c r="S140" s="32">
        <v>0.1066478323</v>
      </c>
      <c r="T140" s="17">
        <f t="shared" si="45"/>
        <v>36</v>
      </c>
      <c r="U140" s="1">
        <f t="shared" si="46"/>
        <v>36</v>
      </c>
      <c r="DU140" s="16" t="s">
        <v>856</v>
      </c>
      <c r="DV140" s="16" t="s">
        <v>194</v>
      </c>
      <c r="DW140" s="16" t="str">
        <f t="shared" si="155"/>
        <v>الشيكل</v>
      </c>
      <c r="DX140" s="16" t="str">
        <f t="shared" si="107"/>
        <v>دية الحر بالفضة 35.7 كيلو جرام وتعادل بالشيكل</v>
      </c>
      <c r="EX140" s="17" t="e">
        <f>B130</f>
        <v>#DIV/0!</v>
      </c>
      <c r="EY140" s="17" t="e">
        <f t="shared" ref="EY140:FE140" si="159">C130</f>
        <v>#DIV/0!</v>
      </c>
      <c r="EZ140" s="17" t="e">
        <f t="shared" si="159"/>
        <v>#DIV/0!</v>
      </c>
      <c r="FA140" s="17" t="e">
        <f t="shared" si="159"/>
        <v>#DIV/0!</v>
      </c>
      <c r="FB140" s="17" t="e">
        <f t="shared" si="159"/>
        <v>#DIV/0!</v>
      </c>
      <c r="FC140" s="17" t="e">
        <f t="shared" si="159"/>
        <v>#DIV/0!</v>
      </c>
      <c r="FD140" s="17" t="e">
        <f t="shared" si="159"/>
        <v>#DIV/0!</v>
      </c>
      <c r="FE140" s="17" t="str">
        <f t="shared" si="159"/>
        <v>التاريخ</v>
      </c>
      <c r="FF140" s="17"/>
      <c r="FG140" s="17"/>
    </row>
    <row r="141" spans="1:163" x14ac:dyDescent="0.2">
      <c r="A141" s="78" t="s">
        <v>473</v>
      </c>
      <c r="B141" s="244"/>
      <c r="C141" s="244"/>
      <c r="D141" s="244"/>
      <c r="E141" s="244"/>
      <c r="F141" s="244"/>
      <c r="G141" s="244"/>
      <c r="H141" s="244"/>
      <c r="I141" s="244"/>
      <c r="J141" s="40"/>
      <c r="K141" s="40"/>
      <c r="N141" s="1">
        <f t="shared" si="47"/>
        <v>37</v>
      </c>
      <c r="O141" s="17">
        <f t="shared" si="48"/>
        <v>37</v>
      </c>
      <c r="P141" s="32" t="s">
        <v>524</v>
      </c>
      <c r="Q141" s="32" t="s">
        <v>525</v>
      </c>
      <c r="R141" s="241">
        <v>73.663683105100006</v>
      </c>
      <c r="S141" s="32">
        <v>1.3575210399999999E-2</v>
      </c>
      <c r="T141" s="17">
        <f t="shared" si="45"/>
        <v>37</v>
      </c>
      <c r="U141" s="1">
        <f t="shared" si="46"/>
        <v>37</v>
      </c>
      <c r="DU141" s="16" t="s">
        <v>857</v>
      </c>
      <c r="DV141" s="16" t="s">
        <v>194</v>
      </c>
      <c r="DW141" s="16" t="str">
        <f t="shared" si="155"/>
        <v>الشيكل</v>
      </c>
      <c r="DX141" s="16" t="str">
        <f t="shared" si="107"/>
        <v>نصاب قطع يد السارق بالذهب 1.0625 جرام ويعادل بالشيكل</v>
      </c>
      <c r="EW141" s="16">
        <v>3</v>
      </c>
      <c r="EX141" s="17">
        <f>B131</f>
        <v>0</v>
      </c>
      <c r="EY141" s="17">
        <f t="shared" ref="EY141:FE141" si="160">C131</f>
        <v>0</v>
      </c>
      <c r="EZ141" s="17">
        <f t="shared" si="160"/>
        <v>0</v>
      </c>
      <c r="FA141" s="17">
        <f t="shared" si="160"/>
        <v>0</v>
      </c>
      <c r="FB141" s="17">
        <f t="shared" si="160"/>
        <v>0</v>
      </c>
      <c r="FC141" s="17">
        <f t="shared" si="160"/>
        <v>0</v>
      </c>
      <c r="FD141" s="17">
        <f t="shared" si="160"/>
        <v>0</v>
      </c>
      <c r="FE141" s="17">
        <f t="shared" si="160"/>
        <v>0</v>
      </c>
      <c r="FF141" s="17"/>
      <c r="FG141" s="17"/>
    </row>
    <row r="142" spans="1:163" x14ac:dyDescent="0.2">
      <c r="A142" s="211" t="s">
        <v>477</v>
      </c>
      <c r="B142" s="247" t="e">
        <f>ROUND(B139-B141,8)</f>
        <v>#DIV/0!</v>
      </c>
      <c r="C142" s="247" t="e">
        <f t="shared" ref="C142:H142" si="161">ROUND(C139-C141,8)</f>
        <v>#DIV/0!</v>
      </c>
      <c r="D142" s="247" t="e">
        <f t="shared" si="161"/>
        <v>#DIV/0!</v>
      </c>
      <c r="E142" s="247" t="e">
        <f t="shared" si="161"/>
        <v>#DIV/0!</v>
      </c>
      <c r="F142" s="247" t="e">
        <f t="shared" si="161"/>
        <v>#DIV/0!</v>
      </c>
      <c r="G142" s="247" t="e">
        <f t="shared" si="161"/>
        <v>#DIV/0!</v>
      </c>
      <c r="H142" s="247" t="e">
        <f t="shared" si="161"/>
        <v>#DIV/0!</v>
      </c>
      <c r="I142" s="249" t="s">
        <v>308</v>
      </c>
      <c r="J142" s="40"/>
      <c r="K142" s="40"/>
      <c r="N142" s="1">
        <f t="shared" si="47"/>
        <v>38</v>
      </c>
      <c r="O142" s="17">
        <f t="shared" si="48"/>
        <v>38</v>
      </c>
      <c r="P142" s="32" t="s">
        <v>526</v>
      </c>
      <c r="Q142" s="32" t="s">
        <v>527</v>
      </c>
      <c r="R142" s="241">
        <v>0.9748203433</v>
      </c>
      <c r="S142" s="32">
        <v>1.0258300485</v>
      </c>
      <c r="T142" s="17">
        <f t="shared" si="45"/>
        <v>38</v>
      </c>
      <c r="U142" s="1">
        <f t="shared" si="46"/>
        <v>38</v>
      </c>
      <c r="DU142" s="16" t="s">
        <v>858</v>
      </c>
      <c r="DV142" s="16" t="s">
        <v>194</v>
      </c>
      <c r="DW142" s="16" t="str">
        <f t="shared" si="155"/>
        <v>الشيكل</v>
      </c>
      <c r="DX142" s="16" t="str">
        <f t="shared" si="107"/>
        <v>نصاب قطع يد السارق بالفضة 8.925 جرام ويعادل بالشيكل</v>
      </c>
      <c r="EX142" s="17">
        <f>B141</f>
        <v>0</v>
      </c>
      <c r="EY142" s="17">
        <f t="shared" ref="EY142:FE142" si="162">C141</f>
        <v>0</v>
      </c>
      <c r="EZ142" s="17">
        <f t="shared" si="162"/>
        <v>0</v>
      </c>
      <c r="FA142" s="17">
        <f t="shared" si="162"/>
        <v>0</v>
      </c>
      <c r="FB142" s="17">
        <f t="shared" si="162"/>
        <v>0</v>
      </c>
      <c r="FC142" s="17">
        <f t="shared" si="162"/>
        <v>0</v>
      </c>
      <c r="FD142" s="17">
        <f t="shared" si="162"/>
        <v>0</v>
      </c>
      <c r="FE142" s="17">
        <f t="shared" si="162"/>
        <v>0</v>
      </c>
      <c r="FF142" s="17"/>
      <c r="FG142" s="17"/>
    </row>
    <row r="143" spans="1:163" ht="15" x14ac:dyDescent="0.25">
      <c r="A143" s="78" t="s">
        <v>916</v>
      </c>
      <c r="B143" s="214" t="e">
        <f>B148</f>
        <v>#DIV/0!</v>
      </c>
      <c r="C143" s="214" t="e">
        <f t="shared" ref="C143:H143" si="163">C148</f>
        <v>#DIV/0!</v>
      </c>
      <c r="D143" s="214" t="e">
        <f t="shared" si="163"/>
        <v>#DIV/0!</v>
      </c>
      <c r="E143" s="214" t="e">
        <f t="shared" si="163"/>
        <v>#DIV/0!</v>
      </c>
      <c r="F143" s="214" t="e">
        <f t="shared" si="163"/>
        <v>#DIV/0!</v>
      </c>
      <c r="G143" s="214" t="e">
        <f t="shared" si="163"/>
        <v>#DIV/0!</v>
      </c>
      <c r="H143" s="214" t="e">
        <f t="shared" si="163"/>
        <v>#DIV/0!</v>
      </c>
      <c r="I143" s="248" t="e">
        <f>ROUND(SUM(B144:H144),5)</f>
        <v>#DIV/0!</v>
      </c>
      <c r="J143" s="105" t="e">
        <f>IF(AND(I143&lt;0),"خطأ",IF(AND(I143&gt;=0),""))</f>
        <v>#DIV/0!</v>
      </c>
      <c r="K143" s="40"/>
      <c r="N143" s="1">
        <f t="shared" si="47"/>
        <v>39</v>
      </c>
      <c r="O143" s="17">
        <f t="shared" si="48"/>
        <v>39</v>
      </c>
      <c r="P143" s="32" t="s">
        <v>528</v>
      </c>
      <c r="Q143" s="32" t="s">
        <v>529</v>
      </c>
      <c r="R143" s="241">
        <v>2.0592140455000001</v>
      </c>
      <c r="S143" s="32">
        <v>0.48562217330000002</v>
      </c>
      <c r="T143" s="17">
        <f t="shared" si="45"/>
        <v>39</v>
      </c>
      <c r="U143" s="1">
        <f t="shared" si="46"/>
        <v>39</v>
      </c>
      <c r="EX143" s="17" t="e">
        <f>B133</f>
        <v>#DIV/0!</v>
      </c>
      <c r="EY143" s="17" t="e">
        <f t="shared" ref="EY143:FE143" si="164">C133</f>
        <v>#DIV/0!</v>
      </c>
      <c r="EZ143" s="17" t="e">
        <f t="shared" si="164"/>
        <v>#DIV/0!</v>
      </c>
      <c r="FA143" s="17" t="e">
        <f t="shared" si="164"/>
        <v>#DIV/0!</v>
      </c>
      <c r="FB143" s="17" t="e">
        <f t="shared" si="164"/>
        <v>#DIV/0!</v>
      </c>
      <c r="FC143" s="17" t="e">
        <f t="shared" si="164"/>
        <v>#DIV/0!</v>
      </c>
      <c r="FD143" s="17" t="e">
        <f t="shared" si="164"/>
        <v>#DIV/0!</v>
      </c>
      <c r="FE143" s="17" t="str">
        <f t="shared" si="164"/>
        <v>المجموع بالمحلي</v>
      </c>
      <c r="FF143" s="17"/>
      <c r="FG143" s="17"/>
    </row>
    <row r="144" spans="1:163" ht="15" x14ac:dyDescent="0.25">
      <c r="A144" s="91"/>
      <c r="B144" s="252" t="e">
        <f>B142*B140</f>
        <v>#DIV/0!</v>
      </c>
      <c r="C144" s="252" t="e">
        <f t="shared" ref="C144:H144" si="165">C142*C140</f>
        <v>#DIV/0!</v>
      </c>
      <c r="D144" s="252" t="e">
        <f t="shared" si="165"/>
        <v>#DIV/0!</v>
      </c>
      <c r="E144" s="252" t="e">
        <f t="shared" si="165"/>
        <v>#DIV/0!</v>
      </c>
      <c r="F144" s="252" t="e">
        <f t="shared" si="165"/>
        <v>#DIV/0!</v>
      </c>
      <c r="G144" s="252" t="e">
        <f t="shared" si="165"/>
        <v>#DIV/0!</v>
      </c>
      <c r="H144" s="252" t="e">
        <f t="shared" si="165"/>
        <v>#DIV/0!</v>
      </c>
      <c r="I144" s="252"/>
      <c r="J144" s="91"/>
      <c r="K144" s="40"/>
      <c r="N144" s="1">
        <f t="shared" si="47"/>
        <v>40</v>
      </c>
      <c r="O144" s="17">
        <f t="shared" si="48"/>
        <v>40</v>
      </c>
      <c r="P144" s="32" t="s">
        <v>530</v>
      </c>
      <c r="Q144" s="32" t="s">
        <v>531</v>
      </c>
      <c r="R144" s="241">
        <v>4.7591519187999998</v>
      </c>
      <c r="S144" s="32">
        <v>0.2101214706</v>
      </c>
      <c r="T144" s="17">
        <f t="shared" si="45"/>
        <v>40</v>
      </c>
      <c r="U144" s="1">
        <f t="shared" si="46"/>
        <v>40</v>
      </c>
      <c r="EX144" s="17" t="e">
        <f>B134</f>
        <v>#DIV/0!</v>
      </c>
      <c r="EY144" s="17" t="e">
        <f t="shared" ref="EY144:FE144" si="166">C134</f>
        <v>#DIV/0!</v>
      </c>
      <c r="EZ144" s="17" t="e">
        <f t="shared" si="166"/>
        <v>#DIV/0!</v>
      </c>
      <c r="FA144" s="17" t="e">
        <f t="shared" si="166"/>
        <v>#DIV/0!</v>
      </c>
      <c r="FB144" s="17" t="e">
        <f t="shared" si="166"/>
        <v>#DIV/0!</v>
      </c>
      <c r="FC144" s="17" t="e">
        <f t="shared" si="166"/>
        <v>#DIV/0!</v>
      </c>
      <c r="FD144" s="17" t="e">
        <f t="shared" si="166"/>
        <v>#DIV/0!</v>
      </c>
      <c r="FE144" s="17" t="e">
        <f t="shared" si="166"/>
        <v>#DIV/0!</v>
      </c>
      <c r="FF144" s="221" t="e">
        <f>IF(AND(FE144&lt;0),"خطأ",IF(AND(FE144&gt;=0),""))</f>
        <v>#DIV/0!</v>
      </c>
      <c r="FG144" s="221" t="e">
        <f>IF(AND(FF144&lt;0),"خطأ",IF(AND(FF144&gt;=0),""))</f>
        <v>#DIV/0!</v>
      </c>
    </row>
    <row r="145" spans="1:163" x14ac:dyDescent="0.2">
      <c r="A145" s="78" t="s">
        <v>312</v>
      </c>
      <c r="B145" s="249" t="str">
        <f t="shared" ref="B145:H145" si="167">B$109</f>
        <v>الذهب</v>
      </c>
      <c r="C145" s="249" t="str">
        <f t="shared" si="167"/>
        <v>الفضة</v>
      </c>
      <c r="D145" s="249" t="str">
        <f t="shared" si="167"/>
        <v>دينار</v>
      </c>
      <c r="E145" s="249" t="str">
        <f t="shared" si="167"/>
        <v>دولار</v>
      </c>
      <c r="F145" s="249" t="str">
        <f t="shared" si="167"/>
        <v>جنيه</v>
      </c>
      <c r="G145" s="249" t="str">
        <f t="shared" si="167"/>
        <v>ريال</v>
      </c>
      <c r="H145" s="249" t="str">
        <f t="shared" si="167"/>
        <v>شيكل</v>
      </c>
      <c r="I145" s="249" t="s">
        <v>279</v>
      </c>
      <c r="J145" s="40"/>
      <c r="K145" s="40"/>
      <c r="N145" s="1">
        <f t="shared" si="47"/>
        <v>41</v>
      </c>
      <c r="O145" s="17">
        <f t="shared" si="48"/>
        <v>41</v>
      </c>
      <c r="P145" s="32" t="s">
        <v>532</v>
      </c>
      <c r="Q145" s="32" t="s">
        <v>533</v>
      </c>
      <c r="R145" s="241">
        <v>3.9850384795</v>
      </c>
      <c r="S145" s="32">
        <v>0.25093860579999999</v>
      </c>
      <c r="T145" s="17">
        <f t="shared" si="45"/>
        <v>41</v>
      </c>
      <c r="U145" s="1">
        <f t="shared" si="46"/>
        <v>41</v>
      </c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</row>
    <row r="146" spans="1:163" ht="15" x14ac:dyDescent="0.25">
      <c r="A146" s="78" t="s">
        <v>917</v>
      </c>
      <c r="B146" s="215">
        <f>B137</f>
        <v>154.06514088776402</v>
      </c>
      <c r="C146" s="215">
        <f t="shared" ref="C146:H146" si="168">C137</f>
        <v>2.0738648639048609</v>
      </c>
      <c r="D146" s="215">
        <f t="shared" si="168"/>
        <v>5.3119450071000003</v>
      </c>
      <c r="E146" s="215">
        <f t="shared" si="168"/>
        <v>3.7680272618999999</v>
      </c>
      <c r="F146" s="215">
        <f t="shared" si="168"/>
        <v>0.4244756187</v>
      </c>
      <c r="G146" s="215">
        <f t="shared" si="168"/>
        <v>1.004706817</v>
      </c>
      <c r="H146" s="215">
        <f t="shared" si="168"/>
        <v>1</v>
      </c>
      <c r="I146" s="108" t="str">
        <f>AA106</f>
        <v>Mid-market rates as of 2016-05-12 18:37 UTC</v>
      </c>
      <c r="J146" s="110" t="str">
        <f>J110</f>
        <v/>
      </c>
      <c r="K146" s="40"/>
      <c r="N146" s="1">
        <f t="shared" si="47"/>
        <v>42</v>
      </c>
      <c r="O146" s="17">
        <f t="shared" si="48"/>
        <v>42</v>
      </c>
      <c r="P146" s="32" t="s">
        <v>534</v>
      </c>
      <c r="Q146" s="32" t="s">
        <v>535</v>
      </c>
      <c r="R146" s="241">
        <v>12.349959871699999</v>
      </c>
      <c r="S146" s="32">
        <v>8.0971923000000001E-2</v>
      </c>
      <c r="T146" s="17">
        <f t="shared" si="45"/>
        <v>42</v>
      </c>
      <c r="U146" s="1">
        <f t="shared" si="46"/>
        <v>42</v>
      </c>
      <c r="EX146" s="17" t="e">
        <f>IF(AND(EX143&gt;=0),EX143*1,IF(AND(EX143&lt;0),EX143*0))</f>
        <v>#DIV/0!</v>
      </c>
      <c r="EY146" s="17" t="e">
        <f t="shared" ref="EY146:FD146" si="169">IF(AND(EY143&gt;=0),EY143*1,IF(AND(EY143&lt;0),EY143*0))</f>
        <v>#DIV/0!</v>
      </c>
      <c r="EZ146" s="17" t="e">
        <f t="shared" si="169"/>
        <v>#DIV/0!</v>
      </c>
      <c r="FA146" s="17" t="e">
        <f t="shared" si="169"/>
        <v>#DIV/0!</v>
      </c>
      <c r="FB146" s="17" t="e">
        <f t="shared" si="169"/>
        <v>#DIV/0!</v>
      </c>
      <c r="FC146" s="17" t="e">
        <f t="shared" si="169"/>
        <v>#DIV/0!</v>
      </c>
      <c r="FD146" s="17" t="e">
        <f t="shared" si="169"/>
        <v>#DIV/0!</v>
      </c>
      <c r="FE146" s="17"/>
      <c r="FF146" s="17"/>
      <c r="FG146" s="17"/>
    </row>
    <row r="147" spans="1:163" x14ac:dyDescent="0.2">
      <c r="A147" s="78" t="s">
        <v>475</v>
      </c>
      <c r="B147" s="246" t="e">
        <f>I152/B149</f>
        <v>#DIV/0!</v>
      </c>
      <c r="C147" s="246" t="e">
        <f>I152/C149</f>
        <v>#DIV/0!</v>
      </c>
      <c r="D147" s="246" t="e">
        <f>I152/D149</f>
        <v>#DIV/0!</v>
      </c>
      <c r="E147" s="246" t="e">
        <f>I152/E149</f>
        <v>#DIV/0!</v>
      </c>
      <c r="F147" s="246" t="e">
        <f>I152/F149</f>
        <v>#DIV/0!</v>
      </c>
      <c r="G147" s="246" t="e">
        <f>I152/G149</f>
        <v>#DIV/0!</v>
      </c>
      <c r="H147" s="246" t="e">
        <f>I152/H149</f>
        <v>#DIV/0!</v>
      </c>
      <c r="I147" s="212" t="s">
        <v>876</v>
      </c>
      <c r="J147" s="40"/>
      <c r="K147" s="40"/>
      <c r="N147" s="1">
        <f t="shared" si="47"/>
        <v>43</v>
      </c>
      <c r="O147" s="17">
        <f t="shared" si="48"/>
        <v>43</v>
      </c>
      <c r="P147" s="32" t="s">
        <v>536</v>
      </c>
      <c r="Q147" s="32" t="s">
        <v>537</v>
      </c>
      <c r="R147" s="241">
        <v>2.1721056012000002</v>
      </c>
      <c r="S147" s="32">
        <v>0.46038277300000002</v>
      </c>
      <c r="T147" s="17">
        <f t="shared" si="45"/>
        <v>43</v>
      </c>
      <c r="U147" s="1">
        <f t="shared" si="46"/>
        <v>43</v>
      </c>
      <c r="EX147" s="17" t="e">
        <f>EX146*EX141</f>
        <v>#DIV/0!</v>
      </c>
      <c r="EY147" s="17" t="e">
        <f t="shared" ref="EY147:FD147" si="170">EY146*EY141</f>
        <v>#DIV/0!</v>
      </c>
      <c r="EZ147" s="17" t="e">
        <f t="shared" si="170"/>
        <v>#DIV/0!</v>
      </c>
      <c r="FA147" s="17" t="e">
        <f t="shared" si="170"/>
        <v>#DIV/0!</v>
      </c>
      <c r="FB147" s="17" t="e">
        <f t="shared" si="170"/>
        <v>#DIV/0!</v>
      </c>
      <c r="FC147" s="17" t="e">
        <f t="shared" si="170"/>
        <v>#DIV/0!</v>
      </c>
      <c r="FD147" s="17" t="e">
        <f t="shared" si="170"/>
        <v>#DIV/0!</v>
      </c>
      <c r="FE147" s="17" t="e">
        <f>SUM(EX147:FD147)</f>
        <v>#DIV/0!</v>
      </c>
      <c r="FF147" s="17"/>
      <c r="FG147" s="17"/>
    </row>
    <row r="148" spans="1:163" x14ac:dyDescent="0.2">
      <c r="A148" s="78" t="s">
        <v>476</v>
      </c>
      <c r="B148" s="213" t="e">
        <f>ROUND(EX163,5)</f>
        <v>#DIV/0!</v>
      </c>
      <c r="C148" s="213" t="e">
        <f t="shared" ref="C148:H148" si="171">ROUND(EY163,5)</f>
        <v>#DIV/0!</v>
      </c>
      <c r="D148" s="213" t="e">
        <f t="shared" si="171"/>
        <v>#DIV/0!</v>
      </c>
      <c r="E148" s="213" t="e">
        <f t="shared" si="171"/>
        <v>#DIV/0!</v>
      </c>
      <c r="F148" s="213" t="e">
        <f t="shared" si="171"/>
        <v>#DIV/0!</v>
      </c>
      <c r="G148" s="213" t="e">
        <f t="shared" si="171"/>
        <v>#DIV/0!</v>
      </c>
      <c r="H148" s="213" t="e">
        <f t="shared" si="171"/>
        <v>#DIV/0!</v>
      </c>
      <c r="I148" s="249" t="s">
        <v>279</v>
      </c>
      <c r="J148" s="40"/>
      <c r="K148" s="40"/>
      <c r="N148" s="1">
        <f t="shared" si="47"/>
        <v>44</v>
      </c>
      <c r="O148" s="17">
        <f t="shared" si="48"/>
        <v>44</v>
      </c>
      <c r="P148" s="32" t="s">
        <v>538</v>
      </c>
      <c r="Q148" s="32" t="s">
        <v>539</v>
      </c>
      <c r="R148" s="241">
        <v>3533.1671141406</v>
      </c>
      <c r="S148" s="32">
        <v>2.8303220000000002E-4</v>
      </c>
      <c r="T148" s="17">
        <f t="shared" si="45"/>
        <v>44</v>
      </c>
      <c r="U148" s="1">
        <f t="shared" si="46"/>
        <v>44</v>
      </c>
      <c r="EX148" s="17" t="e">
        <f>FF148*EX147</f>
        <v>#DIV/0!</v>
      </c>
      <c r="EY148" s="17" t="e">
        <f>FF148*EY147</f>
        <v>#DIV/0!</v>
      </c>
      <c r="EZ148" s="17" t="e">
        <f>FF148*EZ147</f>
        <v>#DIV/0!</v>
      </c>
      <c r="FA148" s="17" t="e">
        <f>FF148*FA147</f>
        <v>#DIV/0!</v>
      </c>
      <c r="FB148" s="17" t="e">
        <f>FF148*FB147</f>
        <v>#DIV/0!</v>
      </c>
      <c r="FC148" s="17" t="e">
        <f>FF148*FC147</f>
        <v>#DIV/0!</v>
      </c>
      <c r="FD148" s="17" t="e">
        <f>FF148*FD147</f>
        <v>#DIV/0!</v>
      </c>
      <c r="FE148" s="17" t="e">
        <f>FF148*FE147</f>
        <v>#DIV/0!</v>
      </c>
      <c r="FF148" s="17" t="e">
        <f>FE144/FE147</f>
        <v>#DIV/0!</v>
      </c>
      <c r="FG148" s="17" t="e">
        <f>SUM(EX148:FD148)</f>
        <v>#DIV/0!</v>
      </c>
    </row>
    <row r="149" spans="1:163" x14ac:dyDescent="0.2">
      <c r="A149" s="78" t="s">
        <v>313</v>
      </c>
      <c r="B149" s="244"/>
      <c r="C149" s="244"/>
      <c r="D149" s="244"/>
      <c r="E149" s="244"/>
      <c r="F149" s="244"/>
      <c r="G149" s="244"/>
      <c r="H149" s="244"/>
      <c r="I149" s="239"/>
      <c r="J149" s="225">
        <v>5</v>
      </c>
      <c r="K149" s="40"/>
      <c r="N149" s="1">
        <f t="shared" si="47"/>
        <v>45</v>
      </c>
      <c r="O149" s="17">
        <f t="shared" si="48"/>
        <v>45</v>
      </c>
      <c r="P149" s="32" t="s">
        <v>483</v>
      </c>
      <c r="Q149" s="32" t="s">
        <v>540</v>
      </c>
      <c r="R149" s="241">
        <v>0.99531523330000005</v>
      </c>
      <c r="S149" s="32">
        <v>1.004706817</v>
      </c>
      <c r="T149" s="17">
        <f t="shared" si="45"/>
        <v>45</v>
      </c>
      <c r="U149" s="1">
        <f t="shared" si="46"/>
        <v>45</v>
      </c>
      <c r="EX149" s="17" t="e">
        <f>EX148/EX141</f>
        <v>#DIV/0!</v>
      </c>
      <c r="EY149" s="17" t="e">
        <f t="shared" ref="EY149:FD149" si="172">EY148/EY141</f>
        <v>#DIV/0!</v>
      </c>
      <c r="EZ149" s="17" t="e">
        <f t="shared" si="172"/>
        <v>#DIV/0!</v>
      </c>
      <c r="FA149" s="17" t="e">
        <f t="shared" si="172"/>
        <v>#DIV/0!</v>
      </c>
      <c r="FB149" s="17" t="e">
        <f t="shared" si="172"/>
        <v>#DIV/0!</v>
      </c>
      <c r="FC149" s="17" t="e">
        <f t="shared" si="172"/>
        <v>#DIV/0!</v>
      </c>
      <c r="FD149" s="17" t="e">
        <f t="shared" si="172"/>
        <v>#DIV/0!</v>
      </c>
      <c r="FE149" s="17"/>
      <c r="FF149" s="17"/>
      <c r="FG149" s="17"/>
    </row>
    <row r="150" spans="1:163" x14ac:dyDescent="0.2">
      <c r="A150" s="78" t="s">
        <v>473</v>
      </c>
      <c r="B150" s="244"/>
      <c r="C150" s="244"/>
      <c r="D150" s="244"/>
      <c r="E150" s="244"/>
      <c r="F150" s="244"/>
      <c r="G150" s="244"/>
      <c r="H150" s="244"/>
      <c r="I150" s="244"/>
      <c r="J150" s="40"/>
      <c r="K150" s="40"/>
      <c r="N150" s="1">
        <f t="shared" si="47"/>
        <v>46</v>
      </c>
      <c r="O150" s="17">
        <f t="shared" si="48"/>
        <v>46</v>
      </c>
      <c r="P150" s="32" t="s">
        <v>541</v>
      </c>
      <c r="Q150" s="32" t="s">
        <v>542</v>
      </c>
      <c r="R150" s="241">
        <v>0.92058145920000001</v>
      </c>
      <c r="S150" s="32">
        <v>1.0862699764999999</v>
      </c>
      <c r="T150" s="17">
        <f t="shared" si="45"/>
        <v>46</v>
      </c>
      <c r="U150" s="1">
        <f t="shared" si="46"/>
        <v>46</v>
      </c>
      <c r="DU150" s="91"/>
      <c r="DV150" s="91"/>
      <c r="DW150" s="91"/>
      <c r="DX150" s="91"/>
      <c r="DY150" s="91"/>
    </row>
    <row r="151" spans="1:163" x14ac:dyDescent="0.2">
      <c r="A151" s="211" t="s">
        <v>477</v>
      </c>
      <c r="B151" s="247" t="e">
        <f>ROUND(B148-B150,8)</f>
        <v>#DIV/0!</v>
      </c>
      <c r="C151" s="247" t="e">
        <f t="shared" ref="C151:H151" si="173">ROUND(C148-C150,8)</f>
        <v>#DIV/0!</v>
      </c>
      <c r="D151" s="247" t="e">
        <f t="shared" si="173"/>
        <v>#DIV/0!</v>
      </c>
      <c r="E151" s="247" t="e">
        <f t="shared" si="173"/>
        <v>#DIV/0!</v>
      </c>
      <c r="F151" s="247" t="e">
        <f t="shared" si="173"/>
        <v>#DIV/0!</v>
      </c>
      <c r="G151" s="247" t="e">
        <f t="shared" si="173"/>
        <v>#DIV/0!</v>
      </c>
      <c r="H151" s="247" t="e">
        <f t="shared" si="173"/>
        <v>#DIV/0!</v>
      </c>
      <c r="I151" s="249" t="s">
        <v>308</v>
      </c>
      <c r="J151" s="40"/>
      <c r="K151" s="40"/>
      <c r="N151" s="1">
        <f t="shared" si="47"/>
        <v>47</v>
      </c>
      <c r="O151" s="17">
        <f t="shared" si="48"/>
        <v>47</v>
      </c>
      <c r="P151" s="32" t="s">
        <v>543</v>
      </c>
      <c r="Q151" s="32" t="s">
        <v>544</v>
      </c>
      <c r="R151" s="241">
        <v>0.78520392029999997</v>
      </c>
      <c r="S151" s="32">
        <v>1.2735545176</v>
      </c>
      <c r="T151" s="17">
        <f t="shared" si="45"/>
        <v>47</v>
      </c>
      <c r="U151" s="1">
        <f t="shared" si="46"/>
        <v>47</v>
      </c>
      <c r="DU151" s="91"/>
      <c r="DV151" s="91"/>
      <c r="DW151" s="91"/>
      <c r="DX151" s="91"/>
      <c r="DY151" s="91"/>
      <c r="EX151" s="17">
        <f>B141</f>
        <v>0</v>
      </c>
      <c r="EY151" s="17">
        <f t="shared" ref="EY151" si="174">C146</f>
        <v>2.0738648639048609</v>
      </c>
      <c r="EZ151" s="17">
        <f t="shared" ref="EZ151" si="175">D146</f>
        <v>5.3119450071000003</v>
      </c>
      <c r="FA151" s="17">
        <f t="shared" ref="FA151" si="176">E146</f>
        <v>3.7680272618999999</v>
      </c>
      <c r="FB151" s="17">
        <f t="shared" ref="FB151" si="177">F146</f>
        <v>0.4244756187</v>
      </c>
      <c r="FC151" s="17">
        <f t="shared" ref="FC151" si="178">G146</f>
        <v>1.004706817</v>
      </c>
      <c r="FD151" s="17">
        <f t="shared" ref="FD151" si="179">H146</f>
        <v>1</v>
      </c>
      <c r="FE151" s="17" t="str">
        <f t="shared" ref="FE151" si="180">I146</f>
        <v>Mid-market rates as of 2016-05-12 18:37 UTC</v>
      </c>
      <c r="FF151" s="17"/>
      <c r="FG151" s="17"/>
    </row>
    <row r="152" spans="1:163" ht="15" x14ac:dyDescent="0.25">
      <c r="A152" s="78" t="s">
        <v>916</v>
      </c>
      <c r="B152" s="214" t="e">
        <f>B157</f>
        <v>#DIV/0!</v>
      </c>
      <c r="C152" s="214" t="e">
        <f t="shared" ref="C152:H152" si="181">C157</f>
        <v>#DIV/0!</v>
      </c>
      <c r="D152" s="214" t="e">
        <f t="shared" si="181"/>
        <v>#DIV/0!</v>
      </c>
      <c r="E152" s="214" t="e">
        <f t="shared" si="181"/>
        <v>#DIV/0!</v>
      </c>
      <c r="F152" s="214" t="e">
        <f t="shared" si="181"/>
        <v>#DIV/0!</v>
      </c>
      <c r="G152" s="214" t="e">
        <f t="shared" si="181"/>
        <v>#DIV/0!</v>
      </c>
      <c r="H152" s="214" t="e">
        <f t="shared" si="181"/>
        <v>#DIV/0!</v>
      </c>
      <c r="I152" s="248" t="e">
        <f>ROUND(SUM(B153:H153),5)</f>
        <v>#DIV/0!</v>
      </c>
      <c r="J152" s="105" t="e">
        <f>IF(AND(I152&lt;0),"خطأ",IF(AND(I152&gt;=0),""))</f>
        <v>#DIV/0!</v>
      </c>
      <c r="K152" s="40"/>
      <c r="N152" s="1">
        <f t="shared" si="47"/>
        <v>48</v>
      </c>
      <c r="O152" s="17">
        <f t="shared" si="48"/>
        <v>48</v>
      </c>
      <c r="P152" s="32" t="s">
        <v>545</v>
      </c>
      <c r="Q152" s="32" t="s">
        <v>546</v>
      </c>
      <c r="R152" s="241">
        <v>26.716913897400001</v>
      </c>
      <c r="S152" s="32">
        <v>3.7429472700000001E-2</v>
      </c>
      <c r="T152" s="17">
        <f t="shared" si="45"/>
        <v>48</v>
      </c>
      <c r="U152" s="1">
        <f t="shared" si="46"/>
        <v>48</v>
      </c>
      <c r="DU152" s="91"/>
      <c r="DV152" s="91"/>
      <c r="DW152" s="91"/>
      <c r="DX152" s="91"/>
      <c r="DY152" s="91"/>
      <c r="EW152" s="16">
        <f>EW138+9</f>
        <v>137</v>
      </c>
      <c r="EX152" s="17">
        <f>B137</f>
        <v>154.06514088776402</v>
      </c>
      <c r="EY152" s="17">
        <f t="shared" ref="EY152:FE152" si="182">C137</f>
        <v>2.0738648639048609</v>
      </c>
      <c r="EZ152" s="17">
        <f t="shared" si="182"/>
        <v>5.3119450071000003</v>
      </c>
      <c r="FA152" s="17">
        <f t="shared" si="182"/>
        <v>3.7680272618999999</v>
      </c>
      <c r="FB152" s="17">
        <f t="shared" si="182"/>
        <v>0.4244756187</v>
      </c>
      <c r="FC152" s="17">
        <f t="shared" si="182"/>
        <v>1.004706817</v>
      </c>
      <c r="FD152" s="17">
        <f t="shared" si="182"/>
        <v>1</v>
      </c>
      <c r="FE152" s="17" t="str">
        <f t="shared" si="182"/>
        <v>Mid-market rates as of 2016-05-12 18:37 UTC</v>
      </c>
      <c r="FF152" s="221" t="str">
        <f>IF(AND(FD152=1,GX57=0),"",IF(AND(FD152&lt;&gt;1),"خطأ",IF(AND(FD152=1,GX57&gt;0),"مشكوك")))</f>
        <v/>
      </c>
      <c r="FG152" s="221"/>
    </row>
    <row r="153" spans="1:163" x14ac:dyDescent="0.2">
      <c r="A153" s="91"/>
      <c r="B153" s="252" t="e">
        <f>B151*B149</f>
        <v>#DIV/0!</v>
      </c>
      <c r="C153" s="252" t="e">
        <f t="shared" ref="C153:H153" si="183">C151*C149</f>
        <v>#DIV/0!</v>
      </c>
      <c r="D153" s="252" t="e">
        <f t="shared" si="183"/>
        <v>#DIV/0!</v>
      </c>
      <c r="E153" s="252" t="e">
        <f t="shared" si="183"/>
        <v>#DIV/0!</v>
      </c>
      <c r="F153" s="252" t="e">
        <f t="shared" si="183"/>
        <v>#DIV/0!</v>
      </c>
      <c r="G153" s="252" t="e">
        <f t="shared" si="183"/>
        <v>#DIV/0!</v>
      </c>
      <c r="H153" s="252" t="e">
        <f t="shared" si="183"/>
        <v>#DIV/0!</v>
      </c>
      <c r="I153" s="252"/>
      <c r="J153" s="91"/>
      <c r="K153" s="40"/>
      <c r="N153" s="1">
        <f t="shared" si="47"/>
        <v>49</v>
      </c>
      <c r="O153" s="17">
        <f t="shared" si="48"/>
        <v>49</v>
      </c>
      <c r="P153" s="32" t="s">
        <v>547</v>
      </c>
      <c r="Q153" s="32" t="s">
        <v>548</v>
      </c>
      <c r="R153" s="241">
        <v>310.42006683940002</v>
      </c>
      <c r="S153" s="32">
        <v>3.2214411999999999E-3</v>
      </c>
      <c r="T153" s="17">
        <f t="shared" ref="T153:T216" si="184">N153</f>
        <v>49</v>
      </c>
      <c r="U153" s="1">
        <f t="shared" ref="U153:U216" si="185">N153</f>
        <v>49</v>
      </c>
      <c r="DU153" s="91"/>
      <c r="DV153" s="91"/>
      <c r="DW153" s="91"/>
      <c r="DX153" s="91"/>
      <c r="DY153" s="91"/>
      <c r="EX153" s="17" t="e">
        <f>B138</f>
        <v>#DIV/0!</v>
      </c>
      <c r="EY153" s="17" t="e">
        <f t="shared" ref="EY153:FE153" si="186">C138</f>
        <v>#DIV/0!</v>
      </c>
      <c r="EZ153" s="17" t="e">
        <f t="shared" si="186"/>
        <v>#DIV/0!</v>
      </c>
      <c r="FA153" s="17" t="e">
        <f t="shared" si="186"/>
        <v>#DIV/0!</v>
      </c>
      <c r="FB153" s="17" t="e">
        <f t="shared" si="186"/>
        <v>#DIV/0!</v>
      </c>
      <c r="FC153" s="17" t="e">
        <f t="shared" si="186"/>
        <v>#DIV/0!</v>
      </c>
      <c r="FD153" s="17" t="e">
        <f t="shared" si="186"/>
        <v>#DIV/0!</v>
      </c>
      <c r="FE153" s="17" t="str">
        <f t="shared" si="186"/>
        <v>الدفعة الرابعة</v>
      </c>
      <c r="FF153" s="17"/>
      <c r="FG153" s="17"/>
    </row>
    <row r="154" spans="1:163" x14ac:dyDescent="0.2">
      <c r="A154" s="78" t="s">
        <v>312</v>
      </c>
      <c r="B154" s="249" t="str">
        <f t="shared" ref="B154:H154" si="187">B$109</f>
        <v>الذهب</v>
      </c>
      <c r="C154" s="249" t="str">
        <f t="shared" si="187"/>
        <v>الفضة</v>
      </c>
      <c r="D154" s="249" t="str">
        <f t="shared" si="187"/>
        <v>دينار</v>
      </c>
      <c r="E154" s="249" t="str">
        <f t="shared" si="187"/>
        <v>دولار</v>
      </c>
      <c r="F154" s="249" t="str">
        <f t="shared" si="187"/>
        <v>جنيه</v>
      </c>
      <c r="G154" s="249" t="str">
        <f t="shared" si="187"/>
        <v>ريال</v>
      </c>
      <c r="H154" s="249" t="str">
        <f t="shared" si="187"/>
        <v>شيكل</v>
      </c>
      <c r="I154" s="249" t="s">
        <v>279</v>
      </c>
      <c r="J154" s="40"/>
      <c r="K154" s="40"/>
      <c r="N154" s="1">
        <f t="shared" ref="N154:N217" si="188">N153+1</f>
        <v>50</v>
      </c>
      <c r="O154" s="17">
        <f t="shared" ref="O154:O217" si="189">O153+1</f>
        <v>50</v>
      </c>
      <c r="P154" s="32" t="s">
        <v>482</v>
      </c>
      <c r="Q154" s="32" t="s">
        <v>549</v>
      </c>
      <c r="R154" s="241">
        <v>2.3558479119000002</v>
      </c>
      <c r="S154" s="32">
        <v>0.4244756187</v>
      </c>
      <c r="T154" s="17">
        <f t="shared" si="184"/>
        <v>50</v>
      </c>
      <c r="U154" s="1">
        <f t="shared" si="185"/>
        <v>50</v>
      </c>
      <c r="DU154" s="91"/>
      <c r="DV154" s="91"/>
      <c r="DW154" s="91"/>
      <c r="DX154" s="91"/>
      <c r="DY154" s="91"/>
      <c r="EX154" s="17" t="e">
        <f>B139</f>
        <v>#DIV/0!</v>
      </c>
      <c r="EY154" s="17" t="e">
        <f t="shared" ref="EY154:FE154" si="190">C139</f>
        <v>#DIV/0!</v>
      </c>
      <c r="EZ154" s="17" t="e">
        <f t="shared" si="190"/>
        <v>#DIV/0!</v>
      </c>
      <c r="FA154" s="17" t="e">
        <f t="shared" si="190"/>
        <v>#DIV/0!</v>
      </c>
      <c r="FB154" s="17" t="e">
        <f t="shared" si="190"/>
        <v>#DIV/0!</v>
      </c>
      <c r="FC154" s="17" t="e">
        <f t="shared" si="190"/>
        <v>#DIV/0!</v>
      </c>
      <c r="FD154" s="17" t="e">
        <f t="shared" si="190"/>
        <v>#DIV/0!</v>
      </c>
      <c r="FE154" s="17" t="str">
        <f t="shared" si="190"/>
        <v>التاريخ</v>
      </c>
      <c r="FF154" s="17"/>
      <c r="FG154" s="17"/>
    </row>
    <row r="155" spans="1:163" ht="15" x14ac:dyDescent="0.25">
      <c r="A155" s="78" t="s">
        <v>917</v>
      </c>
      <c r="B155" s="215">
        <f>B146</f>
        <v>154.06514088776402</v>
      </c>
      <c r="C155" s="215">
        <f t="shared" ref="C155:H155" si="191">C146</f>
        <v>2.0738648639048609</v>
      </c>
      <c r="D155" s="215">
        <f t="shared" si="191"/>
        <v>5.3119450071000003</v>
      </c>
      <c r="E155" s="215">
        <f t="shared" si="191"/>
        <v>3.7680272618999999</v>
      </c>
      <c r="F155" s="215">
        <f t="shared" si="191"/>
        <v>0.4244756187</v>
      </c>
      <c r="G155" s="215">
        <f t="shared" si="191"/>
        <v>1.004706817</v>
      </c>
      <c r="H155" s="215">
        <f t="shared" si="191"/>
        <v>1</v>
      </c>
      <c r="I155" s="108" t="str">
        <f>AA106</f>
        <v>Mid-market rates as of 2016-05-12 18:37 UTC</v>
      </c>
      <c r="J155" s="110" t="str">
        <f>J110</f>
        <v/>
      </c>
      <c r="K155" s="40"/>
      <c r="N155" s="1">
        <f t="shared" si="188"/>
        <v>51</v>
      </c>
      <c r="O155" s="17">
        <f t="shared" si="189"/>
        <v>51</v>
      </c>
      <c r="P155" s="32" t="s">
        <v>550</v>
      </c>
      <c r="Q155" s="32" t="s">
        <v>551</v>
      </c>
      <c r="R155" s="241">
        <v>293.61943352409997</v>
      </c>
      <c r="S155" s="32">
        <v>3.4057690999999999E-3</v>
      </c>
      <c r="T155" s="17">
        <f t="shared" si="184"/>
        <v>51</v>
      </c>
      <c r="U155" s="1">
        <f t="shared" si="185"/>
        <v>51</v>
      </c>
      <c r="DU155" s="91"/>
      <c r="DV155" s="91"/>
      <c r="DW155" s="91"/>
      <c r="DX155" s="91"/>
      <c r="DY155" s="91"/>
      <c r="EW155" s="16">
        <v>4</v>
      </c>
      <c r="EX155" s="17">
        <f>B140</f>
        <v>0</v>
      </c>
      <c r="EY155" s="17">
        <f t="shared" ref="EY155:FE155" si="192">C140</f>
        <v>0</v>
      </c>
      <c r="EZ155" s="17">
        <f t="shared" si="192"/>
        <v>0</v>
      </c>
      <c r="FA155" s="17">
        <f t="shared" si="192"/>
        <v>0</v>
      </c>
      <c r="FB155" s="17">
        <f t="shared" si="192"/>
        <v>0</v>
      </c>
      <c r="FC155" s="17">
        <f t="shared" si="192"/>
        <v>0</v>
      </c>
      <c r="FD155" s="17">
        <f t="shared" si="192"/>
        <v>0</v>
      </c>
      <c r="FE155" s="17">
        <f t="shared" si="192"/>
        <v>0</v>
      </c>
      <c r="FF155" s="17"/>
      <c r="FG155" s="17"/>
    </row>
    <row r="156" spans="1:163" x14ac:dyDescent="0.2">
      <c r="A156" s="78" t="s">
        <v>475</v>
      </c>
      <c r="B156" s="246" t="e">
        <f>I161/B158</f>
        <v>#DIV/0!</v>
      </c>
      <c r="C156" s="246" t="e">
        <f>I161/C158</f>
        <v>#DIV/0!</v>
      </c>
      <c r="D156" s="246" t="e">
        <f>I161/D158</f>
        <v>#DIV/0!</v>
      </c>
      <c r="E156" s="246" t="e">
        <f>I161/E158</f>
        <v>#DIV/0!</v>
      </c>
      <c r="F156" s="246" t="e">
        <f>I161/F158</f>
        <v>#DIV/0!</v>
      </c>
      <c r="G156" s="246" t="e">
        <f>I161/G158</f>
        <v>#DIV/0!</v>
      </c>
      <c r="H156" s="246" t="e">
        <f>I161/H158</f>
        <v>#DIV/0!</v>
      </c>
      <c r="I156" s="212" t="s">
        <v>877</v>
      </c>
      <c r="J156" s="40"/>
      <c r="K156" s="40"/>
      <c r="N156" s="1">
        <f t="shared" si="188"/>
        <v>52</v>
      </c>
      <c r="O156" s="17">
        <f t="shared" si="189"/>
        <v>52</v>
      </c>
      <c r="P156" s="32" t="s">
        <v>552</v>
      </c>
      <c r="Q156" s="32" t="s">
        <v>553</v>
      </c>
      <c r="R156" s="241">
        <v>2.1568897909999998</v>
      </c>
      <c r="S156" s="32">
        <v>0.46363054999999997</v>
      </c>
      <c r="T156" s="17">
        <f t="shared" si="184"/>
        <v>52</v>
      </c>
      <c r="U156" s="1">
        <f t="shared" si="185"/>
        <v>52</v>
      </c>
      <c r="DU156" s="91"/>
      <c r="DV156" s="91"/>
      <c r="DW156" s="91"/>
      <c r="DX156" s="91"/>
      <c r="DY156" s="91"/>
      <c r="EX156" s="17">
        <f>B150</f>
        <v>0</v>
      </c>
      <c r="EY156" s="17">
        <f t="shared" ref="EY156:FE156" si="193">C141</f>
        <v>0</v>
      </c>
      <c r="EZ156" s="17">
        <f t="shared" si="193"/>
        <v>0</v>
      </c>
      <c r="FA156" s="17">
        <f t="shared" si="193"/>
        <v>0</v>
      </c>
      <c r="FB156" s="17">
        <f t="shared" si="193"/>
        <v>0</v>
      </c>
      <c r="FC156" s="17">
        <f t="shared" si="193"/>
        <v>0</v>
      </c>
      <c r="FD156" s="17">
        <f t="shared" si="193"/>
        <v>0</v>
      </c>
      <c r="FE156" s="17">
        <f t="shared" si="193"/>
        <v>0</v>
      </c>
      <c r="FF156" s="17"/>
      <c r="FG156" s="17"/>
    </row>
    <row r="157" spans="1:163" x14ac:dyDescent="0.2">
      <c r="A157" s="78" t="s">
        <v>476</v>
      </c>
      <c r="B157" s="213" t="e">
        <f>ROUND(EX177,5)</f>
        <v>#DIV/0!</v>
      </c>
      <c r="C157" s="213" t="e">
        <f t="shared" ref="C157:H157" si="194">ROUND(EY177,5)</f>
        <v>#DIV/0!</v>
      </c>
      <c r="D157" s="213" t="e">
        <f t="shared" si="194"/>
        <v>#DIV/0!</v>
      </c>
      <c r="E157" s="213" t="e">
        <f t="shared" si="194"/>
        <v>#DIV/0!</v>
      </c>
      <c r="F157" s="213" t="e">
        <f t="shared" si="194"/>
        <v>#DIV/0!</v>
      </c>
      <c r="G157" s="213" t="e">
        <f t="shared" si="194"/>
        <v>#DIV/0!</v>
      </c>
      <c r="H157" s="213" t="e">
        <f t="shared" si="194"/>
        <v>#DIV/0!</v>
      </c>
      <c r="I157" s="249" t="s">
        <v>279</v>
      </c>
      <c r="J157" s="40"/>
      <c r="K157" s="40"/>
      <c r="N157" s="1">
        <f t="shared" si="188"/>
        <v>53</v>
      </c>
      <c r="O157" s="17">
        <f t="shared" si="189"/>
        <v>53</v>
      </c>
      <c r="P157" s="32" t="s">
        <v>554</v>
      </c>
      <c r="Q157" s="32" t="s">
        <v>555</v>
      </c>
      <c r="R157" s="241">
        <v>8.0001808800000004E-2</v>
      </c>
      <c r="S157" s="32">
        <v>12.4997173798</v>
      </c>
      <c r="T157" s="17">
        <f t="shared" si="184"/>
        <v>53</v>
      </c>
      <c r="U157" s="1">
        <f t="shared" si="185"/>
        <v>53</v>
      </c>
      <c r="DU157" s="91"/>
      <c r="DV157" s="91"/>
      <c r="DW157" s="91"/>
      <c r="DX157" s="91"/>
      <c r="DY157" s="91"/>
      <c r="EX157" s="17" t="e">
        <f>B142</f>
        <v>#DIV/0!</v>
      </c>
      <c r="EY157" s="17" t="e">
        <f t="shared" ref="EY157:FE157" si="195">C142</f>
        <v>#DIV/0!</v>
      </c>
      <c r="EZ157" s="17" t="e">
        <f t="shared" si="195"/>
        <v>#DIV/0!</v>
      </c>
      <c r="FA157" s="17" t="e">
        <f t="shared" si="195"/>
        <v>#DIV/0!</v>
      </c>
      <c r="FB157" s="17" t="e">
        <f t="shared" si="195"/>
        <v>#DIV/0!</v>
      </c>
      <c r="FC157" s="17" t="e">
        <f t="shared" si="195"/>
        <v>#DIV/0!</v>
      </c>
      <c r="FD157" s="17" t="e">
        <f t="shared" si="195"/>
        <v>#DIV/0!</v>
      </c>
      <c r="FE157" s="17" t="str">
        <f t="shared" si="195"/>
        <v>المجموع بالمحلي</v>
      </c>
      <c r="FF157" s="17"/>
      <c r="FG157" s="17"/>
    </row>
    <row r="158" spans="1:163" ht="15" x14ac:dyDescent="0.25">
      <c r="A158" s="78" t="s">
        <v>313</v>
      </c>
      <c r="B158" s="244"/>
      <c r="C158" s="244"/>
      <c r="D158" s="244"/>
      <c r="E158" s="244"/>
      <c r="F158" s="244"/>
      <c r="G158" s="244"/>
      <c r="H158" s="244"/>
      <c r="I158" s="239"/>
      <c r="J158" s="225">
        <v>6</v>
      </c>
      <c r="K158" s="40"/>
      <c r="N158" s="1">
        <f t="shared" si="188"/>
        <v>54</v>
      </c>
      <c r="O158" s="17">
        <f t="shared" si="189"/>
        <v>54</v>
      </c>
      <c r="P158" s="32" t="s">
        <v>556</v>
      </c>
      <c r="Q158" s="32" t="s">
        <v>557</v>
      </c>
      <c r="R158" s="241">
        <v>17.207438670799998</v>
      </c>
      <c r="S158" s="32">
        <v>5.8114401500000003E-2</v>
      </c>
      <c r="T158" s="17">
        <f t="shared" si="184"/>
        <v>54</v>
      </c>
      <c r="U158" s="1">
        <f t="shared" si="185"/>
        <v>54</v>
      </c>
      <c r="DU158" s="91"/>
      <c r="DV158" s="91"/>
      <c r="DW158" s="91"/>
      <c r="DX158" s="91"/>
      <c r="DY158" s="91"/>
      <c r="EX158" s="17" t="e">
        <f>B143</f>
        <v>#DIV/0!</v>
      </c>
      <c r="EY158" s="17" t="e">
        <f t="shared" ref="EY158:FE158" si="196">C143</f>
        <v>#DIV/0!</v>
      </c>
      <c r="EZ158" s="17" t="e">
        <f t="shared" si="196"/>
        <v>#DIV/0!</v>
      </c>
      <c r="FA158" s="17" t="e">
        <f t="shared" si="196"/>
        <v>#DIV/0!</v>
      </c>
      <c r="FB158" s="17" t="e">
        <f t="shared" si="196"/>
        <v>#DIV/0!</v>
      </c>
      <c r="FC158" s="17" t="e">
        <f t="shared" si="196"/>
        <v>#DIV/0!</v>
      </c>
      <c r="FD158" s="17" t="e">
        <f t="shared" si="196"/>
        <v>#DIV/0!</v>
      </c>
      <c r="FE158" s="17" t="e">
        <f t="shared" si="196"/>
        <v>#DIV/0!</v>
      </c>
      <c r="FF158" s="221" t="e">
        <f>IF(AND(FE158&lt;0),"خطأ",IF(AND(FE158&gt;=0),""))</f>
        <v>#DIV/0!</v>
      </c>
      <c r="FG158" s="221" t="e">
        <f>IF(AND(FF158&lt;0),"خطأ",IF(AND(FF158&gt;=0),""))</f>
        <v>#DIV/0!</v>
      </c>
    </row>
    <row r="159" spans="1:163" x14ac:dyDescent="0.2">
      <c r="A159" s="78" t="s">
        <v>473</v>
      </c>
      <c r="B159" s="244"/>
      <c r="C159" s="244"/>
      <c r="D159" s="244"/>
      <c r="E159" s="244"/>
      <c r="F159" s="244"/>
      <c r="G159" s="244"/>
      <c r="H159" s="244"/>
      <c r="I159" s="244"/>
      <c r="J159" s="40"/>
      <c r="K159" s="40"/>
      <c r="N159" s="1">
        <f t="shared" si="188"/>
        <v>55</v>
      </c>
      <c r="O159" s="17">
        <f t="shared" si="189"/>
        <v>55</v>
      </c>
      <c r="P159" s="32" t="s">
        <v>558</v>
      </c>
      <c r="Q159" s="32" t="s">
        <v>559</v>
      </c>
      <c r="R159" s="241">
        <v>1.7352775872999999</v>
      </c>
      <c r="S159" s="32">
        <v>0.57627667599999999</v>
      </c>
      <c r="T159" s="17">
        <f t="shared" si="184"/>
        <v>55</v>
      </c>
      <c r="U159" s="1">
        <f t="shared" si="185"/>
        <v>55</v>
      </c>
      <c r="DU159" s="91"/>
      <c r="DV159" s="91"/>
      <c r="DW159" s="91"/>
      <c r="DX159" s="91"/>
      <c r="DY159" s="91"/>
      <c r="EX159" s="17"/>
      <c r="EY159" s="17"/>
      <c r="EZ159" s="17"/>
      <c r="FA159" s="17"/>
      <c r="FB159" s="17"/>
      <c r="FC159" s="17"/>
      <c r="FD159" s="17"/>
      <c r="FE159" s="17"/>
      <c r="FF159" s="17"/>
      <c r="FG159" s="17"/>
    </row>
    <row r="160" spans="1:163" x14ac:dyDescent="0.2">
      <c r="A160" s="211" t="s">
        <v>477</v>
      </c>
      <c r="B160" s="247" t="e">
        <f>ROUND(B157-B159,8)</f>
        <v>#DIV/0!</v>
      </c>
      <c r="C160" s="247" t="e">
        <f t="shared" ref="C160:H160" si="197">ROUND(C157-C159,8)</f>
        <v>#DIV/0!</v>
      </c>
      <c r="D160" s="247" t="e">
        <f t="shared" si="197"/>
        <v>#DIV/0!</v>
      </c>
      <c r="E160" s="247" t="e">
        <f t="shared" si="197"/>
        <v>#DIV/0!</v>
      </c>
      <c r="F160" s="247" t="e">
        <f t="shared" si="197"/>
        <v>#DIV/0!</v>
      </c>
      <c r="G160" s="247" t="e">
        <f t="shared" si="197"/>
        <v>#DIV/0!</v>
      </c>
      <c r="H160" s="247" t="e">
        <f t="shared" si="197"/>
        <v>#DIV/0!</v>
      </c>
      <c r="I160" s="249" t="s">
        <v>308</v>
      </c>
      <c r="J160" s="40"/>
      <c r="K160" s="40"/>
      <c r="N160" s="1">
        <f t="shared" si="188"/>
        <v>56</v>
      </c>
      <c r="O160" s="17">
        <f t="shared" si="189"/>
        <v>56</v>
      </c>
      <c r="P160" s="32" t="s">
        <v>560</v>
      </c>
      <c r="Q160" s="32" t="s">
        <v>561</v>
      </c>
      <c r="R160" s="241">
        <v>27.7744666193</v>
      </c>
      <c r="S160" s="32">
        <v>3.6004291799999998E-2</v>
      </c>
      <c r="T160" s="17">
        <f t="shared" si="184"/>
        <v>56</v>
      </c>
      <c r="U160" s="1">
        <f t="shared" si="185"/>
        <v>56</v>
      </c>
      <c r="DU160" s="91"/>
      <c r="DV160" s="91"/>
      <c r="DW160" s="91"/>
      <c r="DX160" s="91"/>
      <c r="DY160" s="91"/>
      <c r="EX160" s="17" t="e">
        <f>IF(AND(EX157&gt;=0),EX157*1,IF(AND(EX157&lt;0),EX157*0))</f>
        <v>#DIV/0!</v>
      </c>
      <c r="EY160" s="17" t="e">
        <f t="shared" ref="EY160:FD160" si="198">IF(AND(EY157&gt;=0),EY157*1,IF(AND(EY157&lt;0),EY157*0))</f>
        <v>#DIV/0!</v>
      </c>
      <c r="EZ160" s="17" t="e">
        <f t="shared" si="198"/>
        <v>#DIV/0!</v>
      </c>
      <c r="FA160" s="17" t="e">
        <f t="shared" si="198"/>
        <v>#DIV/0!</v>
      </c>
      <c r="FB160" s="17" t="e">
        <f t="shared" si="198"/>
        <v>#DIV/0!</v>
      </c>
      <c r="FC160" s="17" t="e">
        <f t="shared" si="198"/>
        <v>#DIV/0!</v>
      </c>
      <c r="FD160" s="17" t="e">
        <f t="shared" si="198"/>
        <v>#DIV/0!</v>
      </c>
      <c r="FE160" s="17"/>
      <c r="FF160" s="17"/>
      <c r="FG160" s="17"/>
    </row>
    <row r="161" spans="1:163" ht="15" x14ac:dyDescent="0.25">
      <c r="A161" s="78" t="s">
        <v>916</v>
      </c>
      <c r="B161" s="214" t="e">
        <f>B166</f>
        <v>#DIV/0!</v>
      </c>
      <c r="C161" s="214" t="e">
        <f t="shared" ref="C161:H161" si="199">C166</f>
        <v>#DIV/0!</v>
      </c>
      <c r="D161" s="214" t="e">
        <f t="shared" si="199"/>
        <v>#DIV/0!</v>
      </c>
      <c r="E161" s="214" t="e">
        <f t="shared" si="199"/>
        <v>#DIV/0!</v>
      </c>
      <c r="F161" s="214" t="e">
        <f t="shared" si="199"/>
        <v>#DIV/0!</v>
      </c>
      <c r="G161" s="214" t="e">
        <f t="shared" si="199"/>
        <v>#DIV/0!</v>
      </c>
      <c r="H161" s="214" t="e">
        <f t="shared" si="199"/>
        <v>#DIV/0!</v>
      </c>
      <c r="I161" s="248" t="e">
        <f>ROUND(SUM(B162:H162),5)</f>
        <v>#DIV/0!</v>
      </c>
      <c r="J161" s="105" t="e">
        <f>IF(AND(I161&lt;0),"خطأ",IF(AND(I161&gt;=0),""))</f>
        <v>#DIV/0!</v>
      </c>
      <c r="K161" s="40"/>
      <c r="N161" s="1">
        <f t="shared" si="188"/>
        <v>57</v>
      </c>
      <c r="O161" s="17">
        <f t="shared" si="189"/>
        <v>57</v>
      </c>
      <c r="P161" s="32" t="s">
        <v>484</v>
      </c>
      <c r="Q161" s="32" t="s">
        <v>562</v>
      </c>
      <c r="R161" s="241">
        <v>1</v>
      </c>
      <c r="S161" s="32">
        <v>1</v>
      </c>
      <c r="T161" s="17">
        <f t="shared" si="184"/>
        <v>57</v>
      </c>
      <c r="U161" s="1">
        <f t="shared" si="185"/>
        <v>57</v>
      </c>
      <c r="EX161" s="17" t="e">
        <f>EX160*EX155</f>
        <v>#DIV/0!</v>
      </c>
      <c r="EY161" s="17" t="e">
        <f t="shared" ref="EY161:FD161" si="200">EY160*EY155</f>
        <v>#DIV/0!</v>
      </c>
      <c r="EZ161" s="17" t="e">
        <f t="shared" si="200"/>
        <v>#DIV/0!</v>
      </c>
      <c r="FA161" s="17" t="e">
        <f t="shared" si="200"/>
        <v>#DIV/0!</v>
      </c>
      <c r="FB161" s="17" t="e">
        <f t="shared" si="200"/>
        <v>#DIV/0!</v>
      </c>
      <c r="FC161" s="17" t="e">
        <f t="shared" si="200"/>
        <v>#DIV/0!</v>
      </c>
      <c r="FD161" s="17" t="e">
        <f t="shared" si="200"/>
        <v>#DIV/0!</v>
      </c>
      <c r="FE161" s="17" t="e">
        <f>SUM(EX161:FD161)</f>
        <v>#DIV/0!</v>
      </c>
      <c r="FF161" s="17"/>
      <c r="FG161" s="17"/>
    </row>
    <row r="162" spans="1:163" x14ac:dyDescent="0.2">
      <c r="A162" s="91"/>
      <c r="B162" s="252" t="e">
        <f>B160*B158</f>
        <v>#DIV/0!</v>
      </c>
      <c r="C162" s="252" t="e">
        <f t="shared" ref="C162:H162" si="201">C160*C158</f>
        <v>#DIV/0!</v>
      </c>
      <c r="D162" s="252" t="e">
        <f t="shared" si="201"/>
        <v>#DIV/0!</v>
      </c>
      <c r="E162" s="252" t="e">
        <f t="shared" si="201"/>
        <v>#DIV/0!</v>
      </c>
      <c r="F162" s="252" t="e">
        <f t="shared" si="201"/>
        <v>#DIV/0!</v>
      </c>
      <c r="G162" s="252" t="e">
        <f t="shared" si="201"/>
        <v>#DIV/0!</v>
      </c>
      <c r="H162" s="252" t="e">
        <f t="shared" si="201"/>
        <v>#DIV/0!</v>
      </c>
      <c r="I162" s="252"/>
      <c r="J162" s="91"/>
      <c r="K162" s="40"/>
      <c r="N162" s="1">
        <f t="shared" si="188"/>
        <v>58</v>
      </c>
      <c r="O162" s="17">
        <f t="shared" si="189"/>
        <v>58</v>
      </c>
      <c r="P162" s="32" t="s">
        <v>563</v>
      </c>
      <c r="Q162" s="32" t="s">
        <v>564</v>
      </c>
      <c r="R162" s="241">
        <v>1.029120174</v>
      </c>
      <c r="S162" s="32">
        <v>0.97170381579999998</v>
      </c>
      <c r="T162" s="17">
        <f t="shared" si="184"/>
        <v>58</v>
      </c>
      <c r="U162" s="1">
        <f t="shared" si="185"/>
        <v>58</v>
      </c>
      <c r="EX162" s="17" t="e">
        <f>FF162*EX161</f>
        <v>#DIV/0!</v>
      </c>
      <c r="EY162" s="17" t="e">
        <f>FF162*EY161</f>
        <v>#DIV/0!</v>
      </c>
      <c r="EZ162" s="17" t="e">
        <f>FF162*EZ161</f>
        <v>#DIV/0!</v>
      </c>
      <c r="FA162" s="17" t="e">
        <f>FF162*FA161</f>
        <v>#DIV/0!</v>
      </c>
      <c r="FB162" s="17" t="e">
        <f>FF162*FB161</f>
        <v>#DIV/0!</v>
      </c>
      <c r="FC162" s="17" t="e">
        <f>FF162*FC161</f>
        <v>#DIV/0!</v>
      </c>
      <c r="FD162" s="17" t="e">
        <f>FF162*FD161</f>
        <v>#DIV/0!</v>
      </c>
      <c r="FE162" s="17" t="e">
        <f>FF162*FE161</f>
        <v>#DIV/0!</v>
      </c>
      <c r="FF162" s="17" t="e">
        <f>FE158/FE161</f>
        <v>#DIV/0!</v>
      </c>
      <c r="FG162" s="17" t="e">
        <f>SUM(EX162:FD162)</f>
        <v>#DIV/0!</v>
      </c>
    </row>
    <row r="163" spans="1:163" x14ac:dyDescent="0.2">
      <c r="A163" s="78" t="s">
        <v>312</v>
      </c>
      <c r="B163" s="249" t="str">
        <f t="shared" ref="B163:H163" si="202">B$109</f>
        <v>الذهب</v>
      </c>
      <c r="C163" s="249" t="str">
        <f t="shared" si="202"/>
        <v>الفضة</v>
      </c>
      <c r="D163" s="249" t="str">
        <f t="shared" si="202"/>
        <v>دينار</v>
      </c>
      <c r="E163" s="249" t="str">
        <f t="shared" si="202"/>
        <v>دولار</v>
      </c>
      <c r="F163" s="249" t="str">
        <f t="shared" si="202"/>
        <v>جنيه</v>
      </c>
      <c r="G163" s="249" t="str">
        <f t="shared" si="202"/>
        <v>ريال</v>
      </c>
      <c r="H163" s="249" t="str">
        <f t="shared" si="202"/>
        <v>شيكل</v>
      </c>
      <c r="I163" s="249" t="s">
        <v>279</v>
      </c>
      <c r="J163" s="40"/>
      <c r="K163" s="40"/>
      <c r="N163" s="1">
        <f t="shared" si="188"/>
        <v>59</v>
      </c>
      <c r="O163" s="17">
        <f t="shared" si="189"/>
        <v>59</v>
      </c>
      <c r="P163" s="32" t="s">
        <v>565</v>
      </c>
      <c r="Q163" s="32" t="s">
        <v>566</v>
      </c>
      <c r="R163" s="241">
        <v>0.96592890980000001</v>
      </c>
      <c r="S163" s="32">
        <v>1.0352728755</v>
      </c>
      <c r="T163" s="17">
        <f t="shared" si="184"/>
        <v>59</v>
      </c>
      <c r="U163" s="1">
        <f t="shared" si="185"/>
        <v>59</v>
      </c>
      <c r="EX163" s="17" t="e">
        <f>EX162/EX155</f>
        <v>#DIV/0!</v>
      </c>
      <c r="EY163" s="17" t="e">
        <f t="shared" ref="EY163:FD163" si="203">EY162/EY155</f>
        <v>#DIV/0!</v>
      </c>
      <c r="EZ163" s="17" t="e">
        <f t="shared" si="203"/>
        <v>#DIV/0!</v>
      </c>
      <c r="FA163" s="17" t="e">
        <f t="shared" si="203"/>
        <v>#DIV/0!</v>
      </c>
      <c r="FB163" s="17" t="e">
        <f t="shared" si="203"/>
        <v>#DIV/0!</v>
      </c>
      <c r="FC163" s="17" t="e">
        <f t="shared" si="203"/>
        <v>#DIV/0!</v>
      </c>
      <c r="FD163" s="17" t="e">
        <f t="shared" si="203"/>
        <v>#DIV/0!</v>
      </c>
      <c r="FE163" s="17"/>
      <c r="FF163" s="17"/>
      <c r="FG163" s="17"/>
    </row>
    <row r="164" spans="1:163" ht="15" x14ac:dyDescent="0.25">
      <c r="A164" s="78" t="s">
        <v>917</v>
      </c>
      <c r="B164" s="215">
        <f>B155</f>
        <v>154.06514088776402</v>
      </c>
      <c r="C164" s="215">
        <f t="shared" ref="C164:H164" si="204">C155</f>
        <v>2.0738648639048609</v>
      </c>
      <c r="D164" s="215">
        <f t="shared" si="204"/>
        <v>5.3119450071000003</v>
      </c>
      <c r="E164" s="215">
        <f t="shared" si="204"/>
        <v>3.7680272618999999</v>
      </c>
      <c r="F164" s="215">
        <f t="shared" si="204"/>
        <v>0.4244756187</v>
      </c>
      <c r="G164" s="215">
        <f t="shared" si="204"/>
        <v>1.004706817</v>
      </c>
      <c r="H164" s="215">
        <f t="shared" si="204"/>
        <v>1</v>
      </c>
      <c r="I164" s="108" t="str">
        <f>AA106</f>
        <v>Mid-market rates as of 2016-05-12 18:37 UTC</v>
      </c>
      <c r="J164" s="110" t="str">
        <f>J110</f>
        <v/>
      </c>
      <c r="K164" s="40"/>
      <c r="N164" s="1">
        <f t="shared" si="188"/>
        <v>60</v>
      </c>
      <c r="O164" s="17">
        <f t="shared" si="189"/>
        <v>60</v>
      </c>
      <c r="P164" s="32" t="s">
        <v>174</v>
      </c>
      <c r="Q164" s="32" t="s">
        <v>567</v>
      </c>
      <c r="R164" s="241">
        <v>2.0868279999999999E-4</v>
      </c>
      <c r="S164" s="32">
        <v>4791.9615352912997</v>
      </c>
      <c r="T164" s="17">
        <f t="shared" si="184"/>
        <v>60</v>
      </c>
      <c r="U164" s="1">
        <f t="shared" si="185"/>
        <v>60</v>
      </c>
    </row>
    <row r="165" spans="1:163" x14ac:dyDescent="0.2">
      <c r="A165" s="78" t="s">
        <v>475</v>
      </c>
      <c r="B165" s="246" t="e">
        <f>I170/B167</f>
        <v>#DIV/0!</v>
      </c>
      <c r="C165" s="246" t="e">
        <f>I170/C167</f>
        <v>#DIV/0!</v>
      </c>
      <c r="D165" s="246" t="e">
        <f>I170/D167</f>
        <v>#DIV/0!</v>
      </c>
      <c r="E165" s="246" t="e">
        <f>I170/E167</f>
        <v>#DIV/0!</v>
      </c>
      <c r="F165" s="246" t="e">
        <f>I170/F167</f>
        <v>#DIV/0!</v>
      </c>
      <c r="G165" s="246" t="e">
        <f>I170/G167</f>
        <v>#DIV/0!</v>
      </c>
      <c r="H165" s="246" t="e">
        <f>I170/H167</f>
        <v>#DIV/0!</v>
      </c>
      <c r="I165" s="212" t="s">
        <v>878</v>
      </c>
      <c r="J165" s="40"/>
      <c r="K165" s="40"/>
      <c r="N165" s="1">
        <f t="shared" si="188"/>
        <v>61</v>
      </c>
      <c r="O165" s="17">
        <f t="shared" si="189"/>
        <v>61</v>
      </c>
      <c r="P165" s="32" t="s">
        <v>568</v>
      </c>
      <c r="Q165" s="32" t="s">
        <v>569</v>
      </c>
      <c r="R165" s="241">
        <v>0.1021753713</v>
      </c>
      <c r="S165" s="32">
        <v>9.7870943574000009</v>
      </c>
      <c r="T165" s="17">
        <f t="shared" si="184"/>
        <v>61</v>
      </c>
      <c r="U165" s="1">
        <f t="shared" si="185"/>
        <v>61</v>
      </c>
      <c r="EX165" s="17">
        <f>B155</f>
        <v>154.06514088776402</v>
      </c>
      <c r="EY165" s="17">
        <f t="shared" ref="EY165:FE165" si="205">C155</f>
        <v>2.0738648639048609</v>
      </c>
      <c r="EZ165" s="17">
        <f t="shared" si="205"/>
        <v>5.3119450071000003</v>
      </c>
      <c r="FA165" s="17">
        <f t="shared" si="205"/>
        <v>3.7680272618999999</v>
      </c>
      <c r="FB165" s="17">
        <f t="shared" si="205"/>
        <v>0.4244756187</v>
      </c>
      <c r="FC165" s="17">
        <f t="shared" si="205"/>
        <v>1.004706817</v>
      </c>
      <c r="FD165" s="17">
        <f t="shared" si="205"/>
        <v>1</v>
      </c>
      <c r="FE165" s="17" t="str">
        <f t="shared" si="205"/>
        <v>Mid-market rates as of 2016-05-12 18:37 UTC</v>
      </c>
      <c r="FF165" s="17"/>
      <c r="FG165" s="17"/>
    </row>
    <row r="166" spans="1:163" ht="15" x14ac:dyDescent="0.25">
      <c r="A166" s="78" t="s">
        <v>476</v>
      </c>
      <c r="B166" s="213" t="e">
        <f>ROUND(EX191,5)</f>
        <v>#DIV/0!</v>
      </c>
      <c r="C166" s="213" t="e">
        <f t="shared" ref="C166:H166" si="206">ROUND(EY191,5)</f>
        <v>#DIV/0!</v>
      </c>
      <c r="D166" s="213" t="e">
        <f t="shared" si="206"/>
        <v>#DIV/0!</v>
      </c>
      <c r="E166" s="213" t="e">
        <f t="shared" si="206"/>
        <v>#DIV/0!</v>
      </c>
      <c r="F166" s="213" t="e">
        <f t="shared" si="206"/>
        <v>#DIV/0!</v>
      </c>
      <c r="G166" s="213" t="e">
        <f t="shared" si="206"/>
        <v>#DIV/0!</v>
      </c>
      <c r="H166" s="213" t="e">
        <f t="shared" si="206"/>
        <v>#DIV/0!</v>
      </c>
      <c r="I166" s="249" t="s">
        <v>279</v>
      </c>
      <c r="J166" s="40"/>
      <c r="K166" s="40"/>
      <c r="N166" s="1">
        <f t="shared" si="188"/>
        <v>62</v>
      </c>
      <c r="O166" s="17">
        <f t="shared" si="189"/>
        <v>62</v>
      </c>
      <c r="P166" s="32" t="s">
        <v>570</v>
      </c>
      <c r="Q166" s="32" t="s">
        <v>571</v>
      </c>
      <c r="R166" s="241">
        <v>772.94556920069999</v>
      </c>
      <c r="S166" s="32">
        <v>1.2937522000000001E-3</v>
      </c>
      <c r="T166" s="17">
        <f t="shared" si="184"/>
        <v>62</v>
      </c>
      <c r="U166" s="1">
        <f t="shared" si="185"/>
        <v>62</v>
      </c>
      <c r="EW166" s="16">
        <f>EW152+9</f>
        <v>146</v>
      </c>
      <c r="EX166" s="17">
        <f t="shared" ref="EX166:EX173" si="207">B146</f>
        <v>154.06514088776402</v>
      </c>
      <c r="EY166" s="17">
        <f t="shared" ref="EY166:EY172" si="208">C146</f>
        <v>2.0738648639048609</v>
      </c>
      <c r="EZ166" s="17">
        <f t="shared" ref="EZ166:EZ172" si="209">D146</f>
        <v>5.3119450071000003</v>
      </c>
      <c r="FA166" s="17">
        <f t="shared" ref="FA166:FA172" si="210">E146</f>
        <v>3.7680272618999999</v>
      </c>
      <c r="FB166" s="17">
        <f t="shared" ref="FB166:FB172" si="211">F146</f>
        <v>0.4244756187</v>
      </c>
      <c r="FC166" s="17">
        <f t="shared" ref="FC166:FC172" si="212">G146</f>
        <v>1.004706817</v>
      </c>
      <c r="FD166" s="17">
        <f t="shared" ref="FD166:FD172" si="213">H146</f>
        <v>1</v>
      </c>
      <c r="FE166" s="17" t="str">
        <f t="shared" ref="FE166:FE172" si="214">I146</f>
        <v>Mid-market rates as of 2016-05-12 18:37 UTC</v>
      </c>
      <c r="FF166" s="221" t="str">
        <f>IF(AND(FD166=1,GX71=0),"",IF(AND(FD166&lt;&gt;1),"خطأ",IF(AND(FD166=1,GX71&gt;0),"مشكوك")))</f>
        <v/>
      </c>
      <c r="FG166" s="221"/>
    </row>
    <row r="167" spans="1:163" x14ac:dyDescent="0.2">
      <c r="A167" s="78" t="s">
        <v>313</v>
      </c>
      <c r="B167" s="244"/>
      <c r="C167" s="244"/>
      <c r="D167" s="244"/>
      <c r="E167" s="244"/>
      <c r="F167" s="244"/>
      <c r="G167" s="244"/>
      <c r="H167" s="244"/>
      <c r="I167" s="239"/>
      <c r="J167" s="225">
        <v>7</v>
      </c>
      <c r="K167" s="40"/>
      <c r="N167" s="1">
        <f t="shared" si="188"/>
        <v>63</v>
      </c>
      <c r="O167" s="17">
        <f t="shared" si="189"/>
        <v>63</v>
      </c>
      <c r="P167" s="32" t="s">
        <v>572</v>
      </c>
      <c r="Q167" s="32" t="s">
        <v>573</v>
      </c>
      <c r="R167" s="241">
        <v>181.031521054</v>
      </c>
      <c r="S167" s="32">
        <v>5.5238999000000004E-3</v>
      </c>
      <c r="T167" s="17">
        <f t="shared" si="184"/>
        <v>63</v>
      </c>
      <c r="U167" s="1">
        <f t="shared" si="185"/>
        <v>63</v>
      </c>
      <c r="EX167" s="17" t="e">
        <f t="shared" si="207"/>
        <v>#DIV/0!</v>
      </c>
      <c r="EY167" s="17" t="e">
        <f t="shared" si="208"/>
        <v>#DIV/0!</v>
      </c>
      <c r="EZ167" s="17" t="e">
        <f t="shared" si="209"/>
        <v>#DIV/0!</v>
      </c>
      <c r="FA167" s="17" t="e">
        <f t="shared" si="210"/>
        <v>#DIV/0!</v>
      </c>
      <c r="FB167" s="17" t="e">
        <f t="shared" si="211"/>
        <v>#DIV/0!</v>
      </c>
      <c r="FC167" s="17" t="e">
        <f t="shared" si="212"/>
        <v>#DIV/0!</v>
      </c>
      <c r="FD167" s="17" t="e">
        <f t="shared" si="213"/>
        <v>#DIV/0!</v>
      </c>
      <c r="FE167" s="17" t="str">
        <f t="shared" si="214"/>
        <v>الدفعة الخامسة</v>
      </c>
      <c r="FF167" s="17"/>
      <c r="FG167" s="17"/>
    </row>
    <row r="168" spans="1:163" x14ac:dyDescent="0.2">
      <c r="A168" s="78" t="s">
        <v>473</v>
      </c>
      <c r="B168" s="244"/>
      <c r="C168" s="244"/>
      <c r="D168" s="244"/>
      <c r="E168" s="244"/>
      <c r="F168" s="244"/>
      <c r="G168" s="244"/>
      <c r="H168" s="244"/>
      <c r="I168" s="244"/>
      <c r="J168" s="40"/>
      <c r="K168" s="40"/>
      <c r="N168" s="1">
        <f t="shared" si="188"/>
        <v>64</v>
      </c>
      <c r="O168" s="17">
        <f t="shared" si="189"/>
        <v>64</v>
      </c>
      <c r="P168" s="32" t="s">
        <v>574</v>
      </c>
      <c r="Q168" s="32" t="s">
        <v>575</v>
      </c>
      <c r="R168" s="241">
        <v>8.6496154755999992</v>
      </c>
      <c r="S168" s="32">
        <v>0.11561207580000001</v>
      </c>
      <c r="T168" s="17">
        <f t="shared" si="184"/>
        <v>64</v>
      </c>
      <c r="U168" s="1">
        <f t="shared" si="185"/>
        <v>64</v>
      </c>
      <c r="EX168" s="17" t="e">
        <f t="shared" si="207"/>
        <v>#DIV/0!</v>
      </c>
      <c r="EY168" s="17" t="e">
        <f t="shared" si="208"/>
        <v>#DIV/0!</v>
      </c>
      <c r="EZ168" s="17" t="e">
        <f t="shared" si="209"/>
        <v>#DIV/0!</v>
      </c>
      <c r="FA168" s="17" t="e">
        <f t="shared" si="210"/>
        <v>#DIV/0!</v>
      </c>
      <c r="FB168" s="17" t="e">
        <f t="shared" si="211"/>
        <v>#DIV/0!</v>
      </c>
      <c r="FC168" s="17" t="e">
        <f t="shared" si="212"/>
        <v>#DIV/0!</v>
      </c>
      <c r="FD168" s="17" t="e">
        <f t="shared" si="213"/>
        <v>#DIV/0!</v>
      </c>
      <c r="FE168" s="17" t="str">
        <f t="shared" si="214"/>
        <v>التاريخ</v>
      </c>
      <c r="FF168" s="17"/>
      <c r="FG168" s="17"/>
    </row>
    <row r="169" spans="1:163" x14ac:dyDescent="0.2">
      <c r="A169" s="211" t="s">
        <v>477</v>
      </c>
      <c r="B169" s="247" t="e">
        <f>ROUND(B166-B168,8)</f>
        <v>#DIV/0!</v>
      </c>
      <c r="C169" s="247" t="e">
        <f t="shared" ref="C169:H169" si="215">ROUND(C166-C168,8)</f>
        <v>#DIV/0!</v>
      </c>
      <c r="D169" s="247" t="e">
        <f t="shared" si="215"/>
        <v>#DIV/0!</v>
      </c>
      <c r="E169" s="247" t="e">
        <f t="shared" si="215"/>
        <v>#DIV/0!</v>
      </c>
      <c r="F169" s="247" t="e">
        <f t="shared" si="215"/>
        <v>#DIV/0!</v>
      </c>
      <c r="G169" s="247" t="e">
        <f t="shared" si="215"/>
        <v>#DIV/0!</v>
      </c>
      <c r="H169" s="247" t="e">
        <f t="shared" si="215"/>
        <v>#DIV/0!</v>
      </c>
      <c r="I169" s="249" t="s">
        <v>308</v>
      </c>
      <c r="J169" s="40"/>
      <c r="K169" s="40"/>
      <c r="N169" s="1">
        <f t="shared" si="188"/>
        <v>65</v>
      </c>
      <c r="O169" s="17">
        <f t="shared" si="189"/>
        <v>65</v>
      </c>
      <c r="P169" s="32" t="s">
        <v>576</v>
      </c>
      <c r="Q169" s="32" t="s">
        <v>577</v>
      </c>
      <c r="R169" s="241">
        <v>3.7685365943</v>
      </c>
      <c r="S169" s="32">
        <v>0.26535499260000001</v>
      </c>
      <c r="T169" s="17">
        <f t="shared" si="184"/>
        <v>65</v>
      </c>
      <c r="U169" s="1">
        <f t="shared" si="185"/>
        <v>65</v>
      </c>
      <c r="EW169" s="16">
        <v>5</v>
      </c>
      <c r="EX169" s="17">
        <f t="shared" si="207"/>
        <v>0</v>
      </c>
      <c r="EY169" s="17">
        <f t="shared" si="208"/>
        <v>0</v>
      </c>
      <c r="EZ169" s="17">
        <f t="shared" si="209"/>
        <v>0</v>
      </c>
      <c r="FA169" s="17">
        <f t="shared" si="210"/>
        <v>0</v>
      </c>
      <c r="FB169" s="17">
        <f t="shared" si="211"/>
        <v>0</v>
      </c>
      <c r="FC169" s="17">
        <f t="shared" si="212"/>
        <v>0</v>
      </c>
      <c r="FD169" s="17">
        <f t="shared" si="213"/>
        <v>0</v>
      </c>
      <c r="FE169" s="17">
        <f t="shared" si="214"/>
        <v>0</v>
      </c>
      <c r="FF169" s="17"/>
      <c r="FG169" s="17"/>
    </row>
    <row r="170" spans="1:163" ht="15" x14ac:dyDescent="0.25">
      <c r="A170" s="78" t="s">
        <v>916</v>
      </c>
      <c r="B170" s="214" t="e">
        <f>B175</f>
        <v>#DIV/0!</v>
      </c>
      <c r="C170" s="214" t="e">
        <f t="shared" ref="C170:H170" si="216">C175</f>
        <v>#DIV/0!</v>
      </c>
      <c r="D170" s="214" t="e">
        <f t="shared" si="216"/>
        <v>#DIV/0!</v>
      </c>
      <c r="E170" s="214" t="e">
        <f t="shared" si="216"/>
        <v>#DIV/0!</v>
      </c>
      <c r="F170" s="214" t="e">
        <f t="shared" si="216"/>
        <v>#DIV/0!</v>
      </c>
      <c r="G170" s="214" t="e">
        <f t="shared" si="216"/>
        <v>#DIV/0!</v>
      </c>
      <c r="H170" s="214" t="e">
        <f t="shared" si="216"/>
        <v>#DIV/0!</v>
      </c>
      <c r="I170" s="248" t="e">
        <f>ROUND(SUM(B171:H171),5)</f>
        <v>#DIV/0!</v>
      </c>
      <c r="J170" s="105" t="e">
        <f>IF(AND(I170&lt;0),"خطأ",IF(AND(I170&gt;=0),""))</f>
        <v>#DIV/0!</v>
      </c>
      <c r="K170" s="40"/>
      <c r="N170" s="1">
        <f t="shared" si="188"/>
        <v>66</v>
      </c>
      <c r="O170" s="17">
        <f t="shared" si="189"/>
        <v>66</v>
      </c>
      <c r="P170" s="32" t="s">
        <v>578</v>
      </c>
      <c r="Q170" s="32" t="s">
        <v>579</v>
      </c>
      <c r="R170" s="241">
        <v>6.3021360847999999</v>
      </c>
      <c r="S170" s="32">
        <v>0.1586763578</v>
      </c>
      <c r="T170" s="17">
        <f t="shared" si="184"/>
        <v>66</v>
      </c>
      <c r="U170" s="1">
        <f t="shared" si="185"/>
        <v>66</v>
      </c>
      <c r="EX170" s="17">
        <f>B159</f>
        <v>0</v>
      </c>
      <c r="EY170" s="17">
        <f t="shared" ref="EY170:FE170" si="217">C159</f>
        <v>0</v>
      </c>
      <c r="EZ170" s="17">
        <f t="shared" si="217"/>
        <v>0</v>
      </c>
      <c r="FA170" s="17">
        <f t="shared" si="217"/>
        <v>0</v>
      </c>
      <c r="FB170" s="17">
        <f t="shared" si="217"/>
        <v>0</v>
      </c>
      <c r="FC170" s="17">
        <f t="shared" si="217"/>
        <v>0</v>
      </c>
      <c r="FD170" s="17">
        <f t="shared" si="217"/>
        <v>0</v>
      </c>
      <c r="FE170" s="17">
        <f t="shared" si="217"/>
        <v>0</v>
      </c>
      <c r="FF170" s="17"/>
      <c r="FG170" s="17"/>
    </row>
    <row r="171" spans="1:163" x14ac:dyDescent="0.2">
      <c r="A171" s="91"/>
      <c r="B171" s="252" t="e">
        <f>B169*B167</f>
        <v>#DIV/0!</v>
      </c>
      <c r="C171" s="252" t="e">
        <f t="shared" ref="C171:H171" si="218">C169*C167</f>
        <v>#DIV/0!</v>
      </c>
      <c r="D171" s="252" t="e">
        <f t="shared" si="218"/>
        <v>#DIV/0!</v>
      </c>
      <c r="E171" s="252" t="e">
        <f t="shared" si="218"/>
        <v>#DIV/0!</v>
      </c>
      <c r="F171" s="252" t="e">
        <f t="shared" si="218"/>
        <v>#DIV/0!</v>
      </c>
      <c r="G171" s="252" t="e">
        <f t="shared" si="218"/>
        <v>#DIV/0!</v>
      </c>
      <c r="H171" s="252" t="e">
        <f t="shared" si="218"/>
        <v>#DIV/0!</v>
      </c>
      <c r="I171" s="252"/>
      <c r="J171" s="91"/>
      <c r="K171" s="40"/>
      <c r="N171" s="1">
        <f t="shared" si="188"/>
        <v>67</v>
      </c>
      <c r="O171" s="17">
        <f t="shared" si="189"/>
        <v>67</v>
      </c>
      <c r="P171" s="32" t="s">
        <v>580</v>
      </c>
      <c r="Q171" s="32" t="s">
        <v>581</v>
      </c>
      <c r="R171" s="241">
        <v>5921.2597319283996</v>
      </c>
      <c r="S171" s="32">
        <v>1.6888299999999999E-4</v>
      </c>
      <c r="T171" s="17">
        <f t="shared" si="184"/>
        <v>67</v>
      </c>
      <c r="U171" s="1">
        <f t="shared" si="185"/>
        <v>67</v>
      </c>
      <c r="EX171" s="17" t="e">
        <f>B151</f>
        <v>#DIV/0!</v>
      </c>
      <c r="EY171" s="17" t="e">
        <f t="shared" si="208"/>
        <v>#DIV/0!</v>
      </c>
      <c r="EZ171" s="17" t="e">
        <f t="shared" si="209"/>
        <v>#DIV/0!</v>
      </c>
      <c r="FA171" s="17" t="e">
        <f t="shared" si="210"/>
        <v>#DIV/0!</v>
      </c>
      <c r="FB171" s="17" t="e">
        <f t="shared" si="211"/>
        <v>#DIV/0!</v>
      </c>
      <c r="FC171" s="17" t="e">
        <f t="shared" si="212"/>
        <v>#DIV/0!</v>
      </c>
      <c r="FD171" s="17" t="e">
        <f t="shared" si="213"/>
        <v>#DIV/0!</v>
      </c>
      <c r="FE171" s="17" t="str">
        <f t="shared" si="214"/>
        <v>المجموع بالمحلي</v>
      </c>
      <c r="FF171" s="17"/>
      <c r="FG171" s="17"/>
    </row>
    <row r="172" spans="1:163" ht="15" x14ac:dyDescent="0.25">
      <c r="A172" s="78" t="s">
        <v>312</v>
      </c>
      <c r="B172" s="249" t="str">
        <f t="shared" ref="B172:H172" si="219">B$109</f>
        <v>الذهب</v>
      </c>
      <c r="C172" s="249" t="str">
        <f t="shared" si="219"/>
        <v>الفضة</v>
      </c>
      <c r="D172" s="249" t="str">
        <f t="shared" si="219"/>
        <v>دينار</v>
      </c>
      <c r="E172" s="249" t="str">
        <f t="shared" si="219"/>
        <v>دولار</v>
      </c>
      <c r="F172" s="249" t="str">
        <f t="shared" si="219"/>
        <v>جنيه</v>
      </c>
      <c r="G172" s="249" t="str">
        <f t="shared" si="219"/>
        <v>ريال</v>
      </c>
      <c r="H172" s="249" t="str">
        <f t="shared" si="219"/>
        <v>شيكل</v>
      </c>
      <c r="I172" s="249" t="s">
        <v>279</v>
      </c>
      <c r="J172" s="40"/>
      <c r="K172" s="40"/>
      <c r="N172" s="1">
        <f t="shared" si="188"/>
        <v>68</v>
      </c>
      <c r="O172" s="17">
        <f t="shared" si="189"/>
        <v>68</v>
      </c>
      <c r="P172" s="32" t="s">
        <v>582</v>
      </c>
      <c r="Q172" s="32" t="s">
        <v>583</v>
      </c>
      <c r="R172" s="241">
        <v>2.5531517316999999</v>
      </c>
      <c r="S172" s="32">
        <v>0.39167276569999998</v>
      </c>
      <c r="T172" s="17">
        <f t="shared" si="184"/>
        <v>68</v>
      </c>
      <c r="U172" s="1">
        <f t="shared" si="185"/>
        <v>68</v>
      </c>
      <c r="EX172" s="17" t="e">
        <f t="shared" si="207"/>
        <v>#DIV/0!</v>
      </c>
      <c r="EY172" s="17" t="e">
        <f t="shared" si="208"/>
        <v>#DIV/0!</v>
      </c>
      <c r="EZ172" s="17" t="e">
        <f t="shared" si="209"/>
        <v>#DIV/0!</v>
      </c>
      <c r="FA172" s="17" t="e">
        <f t="shared" si="210"/>
        <v>#DIV/0!</v>
      </c>
      <c r="FB172" s="17" t="e">
        <f t="shared" si="211"/>
        <v>#DIV/0!</v>
      </c>
      <c r="FC172" s="17" t="e">
        <f t="shared" si="212"/>
        <v>#DIV/0!</v>
      </c>
      <c r="FD172" s="17" t="e">
        <f t="shared" si="213"/>
        <v>#DIV/0!</v>
      </c>
      <c r="FE172" s="17" t="e">
        <f t="shared" si="214"/>
        <v>#DIV/0!</v>
      </c>
      <c r="FF172" s="221" t="e">
        <f>IF(AND(FE172&lt;0),"خطأ",IF(AND(FE172&gt;=0),""))</f>
        <v>#DIV/0!</v>
      </c>
      <c r="FG172" s="221" t="e">
        <f>IF(AND(FF172&lt;0),"خطأ",IF(AND(FF172&gt;=0),""))</f>
        <v>#DIV/0!</v>
      </c>
    </row>
    <row r="173" spans="1:163" ht="15" x14ac:dyDescent="0.25">
      <c r="A173" s="78" t="s">
        <v>917</v>
      </c>
      <c r="B173" s="215">
        <f>B164</f>
        <v>154.06514088776402</v>
      </c>
      <c r="C173" s="215">
        <f t="shared" ref="C173:H173" si="220">C164</f>
        <v>2.0738648639048609</v>
      </c>
      <c r="D173" s="215">
        <f t="shared" si="220"/>
        <v>5.3119450071000003</v>
      </c>
      <c r="E173" s="215">
        <f t="shared" si="220"/>
        <v>3.7680272618999999</v>
      </c>
      <c r="F173" s="215">
        <f t="shared" si="220"/>
        <v>0.4244756187</v>
      </c>
      <c r="G173" s="215">
        <f t="shared" si="220"/>
        <v>1.004706817</v>
      </c>
      <c r="H173" s="215">
        <f t="shared" si="220"/>
        <v>1</v>
      </c>
      <c r="I173" s="108" t="str">
        <f>AA106</f>
        <v>Mid-market rates as of 2016-05-12 18:37 UTC</v>
      </c>
      <c r="J173" s="110" t="str">
        <f>J110</f>
        <v/>
      </c>
      <c r="K173" s="40"/>
      <c r="N173" s="1">
        <f t="shared" si="188"/>
        <v>69</v>
      </c>
      <c r="O173" s="17">
        <f t="shared" si="189"/>
        <v>69</v>
      </c>
      <c r="P173" s="32" t="s">
        <v>480</v>
      </c>
      <c r="Q173" s="32" t="s">
        <v>584</v>
      </c>
      <c r="R173" s="241">
        <v>0.188254961</v>
      </c>
      <c r="S173" s="32">
        <v>5.3119450071000003</v>
      </c>
      <c r="T173" s="17">
        <f t="shared" si="184"/>
        <v>69</v>
      </c>
      <c r="U173" s="1">
        <f t="shared" si="185"/>
        <v>69</v>
      </c>
      <c r="EX173" s="17" t="e">
        <f t="shared" si="207"/>
        <v>#DIV/0!</v>
      </c>
      <c r="EY173" s="17"/>
      <c r="EZ173" s="17"/>
      <c r="FA173" s="17"/>
      <c r="FB173" s="17"/>
      <c r="FC173" s="17"/>
      <c r="FD173" s="17"/>
      <c r="FE173" s="17"/>
      <c r="FF173" s="17"/>
      <c r="FG173" s="17"/>
    </row>
    <row r="174" spans="1:163" x14ac:dyDescent="0.2">
      <c r="A174" s="78" t="s">
        <v>475</v>
      </c>
      <c r="B174" s="246" t="e">
        <f>I179/B176</f>
        <v>#DIV/0!</v>
      </c>
      <c r="C174" s="246" t="e">
        <f>I179/C176</f>
        <v>#DIV/0!</v>
      </c>
      <c r="D174" s="246" t="e">
        <f>I179/D176</f>
        <v>#DIV/0!</v>
      </c>
      <c r="E174" s="246" t="e">
        <f>I179/E176</f>
        <v>#DIV/0!</v>
      </c>
      <c r="F174" s="246" t="e">
        <f>I179/F176</f>
        <v>#DIV/0!</v>
      </c>
      <c r="G174" s="246" t="e">
        <f>I179/G176</f>
        <v>#DIV/0!</v>
      </c>
      <c r="H174" s="246" t="e">
        <f>I179/H176</f>
        <v>#DIV/0!</v>
      </c>
      <c r="I174" s="212" t="s">
        <v>879</v>
      </c>
      <c r="J174" s="40"/>
      <c r="K174" s="40"/>
      <c r="N174" s="1">
        <f t="shared" si="188"/>
        <v>70</v>
      </c>
      <c r="O174" s="17">
        <f t="shared" si="189"/>
        <v>70</v>
      </c>
      <c r="P174" s="32" t="s">
        <v>585</v>
      </c>
      <c r="Q174" s="32" t="s">
        <v>586</v>
      </c>
      <c r="R174" s="241">
        <v>0.10005219260000001</v>
      </c>
      <c r="S174" s="32">
        <v>9.9947834607000008</v>
      </c>
      <c r="T174" s="17">
        <f t="shared" si="184"/>
        <v>70</v>
      </c>
      <c r="U174" s="1">
        <f t="shared" si="185"/>
        <v>70</v>
      </c>
      <c r="EX174" s="17" t="e">
        <f>IF(AND(EX171&gt;=0),EX171*1,IF(AND(EX171&lt;0),EX171*0))</f>
        <v>#DIV/0!</v>
      </c>
      <c r="EY174" s="17" t="e">
        <f t="shared" ref="EY174:FD174" si="221">IF(AND(EY171&gt;=0),EY171*1,IF(AND(EY171&lt;0),EY171*0))</f>
        <v>#DIV/0!</v>
      </c>
      <c r="EZ174" s="17" t="e">
        <f t="shared" si="221"/>
        <v>#DIV/0!</v>
      </c>
      <c r="FA174" s="17" t="e">
        <f t="shared" si="221"/>
        <v>#DIV/0!</v>
      </c>
      <c r="FB174" s="17" t="e">
        <f t="shared" si="221"/>
        <v>#DIV/0!</v>
      </c>
      <c r="FC174" s="17" t="e">
        <f t="shared" si="221"/>
        <v>#DIV/0!</v>
      </c>
      <c r="FD174" s="17" t="e">
        <f t="shared" si="221"/>
        <v>#DIV/0!</v>
      </c>
      <c r="FE174" s="17"/>
      <c r="FF174" s="17"/>
      <c r="FG174" s="17"/>
    </row>
    <row r="175" spans="1:163" x14ac:dyDescent="0.2">
      <c r="A175" s="78" t="s">
        <v>476</v>
      </c>
      <c r="B175" s="213" t="e">
        <f>ROUND(EX205,5)</f>
        <v>#DIV/0!</v>
      </c>
      <c r="C175" s="213" t="e">
        <f t="shared" ref="C175:H175" si="222">ROUND(EY205,5)</f>
        <v>#DIV/0!</v>
      </c>
      <c r="D175" s="213" t="e">
        <f t="shared" si="222"/>
        <v>#DIV/0!</v>
      </c>
      <c r="E175" s="213" t="e">
        <f t="shared" si="222"/>
        <v>#DIV/0!</v>
      </c>
      <c r="F175" s="213" t="e">
        <f t="shared" si="222"/>
        <v>#DIV/0!</v>
      </c>
      <c r="G175" s="213" t="e">
        <f t="shared" si="222"/>
        <v>#DIV/0!</v>
      </c>
      <c r="H175" s="213" t="e">
        <f t="shared" si="222"/>
        <v>#DIV/0!</v>
      </c>
      <c r="I175" s="249" t="s">
        <v>279</v>
      </c>
      <c r="J175" s="40"/>
      <c r="K175" s="40"/>
      <c r="N175" s="1">
        <f t="shared" si="188"/>
        <v>71</v>
      </c>
      <c r="O175" s="17">
        <f t="shared" si="189"/>
        <v>71</v>
      </c>
      <c r="P175" s="32" t="s">
        <v>587</v>
      </c>
      <c r="Q175" s="32" t="s">
        <v>588</v>
      </c>
      <c r="R175" s="241">
        <v>152.99362566080001</v>
      </c>
      <c r="S175" s="32">
        <v>6.5362199999999997E-3</v>
      </c>
      <c r="T175" s="17">
        <f t="shared" si="184"/>
        <v>71</v>
      </c>
      <c r="U175" s="1">
        <f t="shared" si="185"/>
        <v>71</v>
      </c>
      <c r="EX175" s="17" t="e">
        <f>EX174*EX169</f>
        <v>#DIV/0!</v>
      </c>
      <c r="EY175" s="17" t="e">
        <f t="shared" ref="EY175:FD175" si="223">EY174*EY169</f>
        <v>#DIV/0!</v>
      </c>
      <c r="EZ175" s="17" t="e">
        <f t="shared" si="223"/>
        <v>#DIV/0!</v>
      </c>
      <c r="FA175" s="17" t="e">
        <f t="shared" si="223"/>
        <v>#DIV/0!</v>
      </c>
      <c r="FB175" s="17" t="e">
        <f t="shared" si="223"/>
        <v>#DIV/0!</v>
      </c>
      <c r="FC175" s="17" t="e">
        <f t="shared" si="223"/>
        <v>#DIV/0!</v>
      </c>
      <c r="FD175" s="17" t="e">
        <f t="shared" si="223"/>
        <v>#DIV/0!</v>
      </c>
      <c r="FE175" s="17" t="e">
        <f>SUM(EX175:FD175)</f>
        <v>#DIV/0!</v>
      </c>
      <c r="FF175" s="17"/>
      <c r="FG175" s="17"/>
    </row>
    <row r="176" spans="1:163" x14ac:dyDescent="0.2">
      <c r="A176" s="78" t="s">
        <v>313</v>
      </c>
      <c r="B176" s="244"/>
      <c r="C176" s="244"/>
      <c r="D176" s="244"/>
      <c r="E176" s="244"/>
      <c r="F176" s="244"/>
      <c r="G176" s="244"/>
      <c r="H176" s="244"/>
      <c r="I176" s="239"/>
      <c r="J176" s="225">
        <v>8</v>
      </c>
      <c r="K176" s="40"/>
      <c r="N176" s="1">
        <f t="shared" si="188"/>
        <v>72</v>
      </c>
      <c r="O176" s="17">
        <f t="shared" si="189"/>
        <v>72</v>
      </c>
      <c r="P176" s="32" t="s">
        <v>589</v>
      </c>
      <c r="Q176" s="32" t="s">
        <v>590</v>
      </c>
      <c r="R176" s="241">
        <v>38.658256121199997</v>
      </c>
      <c r="S176" s="32">
        <v>2.5867695600000001E-2</v>
      </c>
      <c r="T176" s="17">
        <f t="shared" si="184"/>
        <v>72</v>
      </c>
      <c r="U176" s="1">
        <f t="shared" si="185"/>
        <v>72</v>
      </c>
      <c r="EX176" s="17" t="e">
        <f>FF176*EX175</f>
        <v>#DIV/0!</v>
      </c>
      <c r="EY176" s="17" t="e">
        <f>FF176*EY175</f>
        <v>#DIV/0!</v>
      </c>
      <c r="EZ176" s="17" t="e">
        <f>FF176*EZ175</f>
        <v>#DIV/0!</v>
      </c>
      <c r="FA176" s="17" t="e">
        <f>FF176*FA175</f>
        <v>#DIV/0!</v>
      </c>
      <c r="FB176" s="17" t="e">
        <f>FF176*FB175</f>
        <v>#DIV/0!</v>
      </c>
      <c r="FC176" s="17" t="e">
        <f>FF176*FC175</f>
        <v>#DIV/0!</v>
      </c>
      <c r="FD176" s="17" t="e">
        <f>FF176*FD175</f>
        <v>#DIV/0!</v>
      </c>
      <c r="FE176" s="17" t="e">
        <f>FF176*FE175</f>
        <v>#DIV/0!</v>
      </c>
      <c r="FF176" s="17" t="e">
        <f>FE172/FE175</f>
        <v>#DIV/0!</v>
      </c>
      <c r="FG176" s="17" t="e">
        <f>SUM(EX176:FD176)</f>
        <v>#DIV/0!</v>
      </c>
    </row>
    <row r="177" spans="1:163" x14ac:dyDescent="0.2">
      <c r="A177" s="78" t="s">
        <v>473</v>
      </c>
      <c r="B177" s="244"/>
      <c r="C177" s="244"/>
      <c r="D177" s="244"/>
      <c r="E177" s="244"/>
      <c r="F177" s="244"/>
      <c r="G177" s="244"/>
      <c r="H177" s="244"/>
      <c r="I177" s="244"/>
      <c r="J177" s="40"/>
      <c r="K177" s="40"/>
      <c r="N177" s="1">
        <f t="shared" si="188"/>
        <v>73</v>
      </c>
      <c r="O177" s="17">
        <f t="shared" si="189"/>
        <v>73</v>
      </c>
      <c r="P177" s="32" t="s">
        <v>591</v>
      </c>
      <c r="Q177" s="32" t="s">
        <v>592</v>
      </c>
      <c r="R177" s="241">
        <v>6.7010922395000003</v>
      </c>
      <c r="S177" s="32">
        <v>0.14922940379999999</v>
      </c>
      <c r="T177" s="17">
        <f t="shared" si="184"/>
        <v>73</v>
      </c>
      <c r="U177" s="1">
        <f t="shared" si="185"/>
        <v>73</v>
      </c>
      <c r="EX177" s="17" t="e">
        <f>EX176/EX169</f>
        <v>#DIV/0!</v>
      </c>
      <c r="EY177" s="17" t="e">
        <f t="shared" ref="EY177:FD177" si="224">EY176/EY169</f>
        <v>#DIV/0!</v>
      </c>
      <c r="EZ177" s="17" t="e">
        <f t="shared" si="224"/>
        <v>#DIV/0!</v>
      </c>
      <c r="FA177" s="17" t="e">
        <f t="shared" si="224"/>
        <v>#DIV/0!</v>
      </c>
      <c r="FB177" s="17" t="e">
        <f t="shared" si="224"/>
        <v>#DIV/0!</v>
      </c>
      <c r="FC177" s="17" t="e">
        <f t="shared" si="224"/>
        <v>#DIV/0!</v>
      </c>
      <c r="FD177" s="17" t="e">
        <f t="shared" si="224"/>
        <v>#DIV/0!</v>
      </c>
      <c r="FE177" s="17"/>
      <c r="FF177" s="17"/>
      <c r="FG177" s="17"/>
    </row>
    <row r="178" spans="1:163" x14ac:dyDescent="0.2">
      <c r="A178" s="211" t="s">
        <v>477</v>
      </c>
      <c r="B178" s="247" t="e">
        <f>ROUND(B175-B177,8)</f>
        <v>#DIV/0!</v>
      </c>
      <c r="C178" s="247" t="e">
        <f t="shared" ref="C178:H178" si="225">ROUND(C175-C177,8)</f>
        <v>#DIV/0!</v>
      </c>
      <c r="D178" s="247" t="e">
        <f t="shared" si="225"/>
        <v>#DIV/0!</v>
      </c>
      <c r="E178" s="247" t="e">
        <f t="shared" si="225"/>
        <v>#DIV/0!</v>
      </c>
      <c r="F178" s="247" t="e">
        <f t="shared" si="225"/>
        <v>#DIV/0!</v>
      </c>
      <c r="G178" s="247" t="e">
        <f t="shared" si="225"/>
        <v>#DIV/0!</v>
      </c>
      <c r="H178" s="247" t="e">
        <f t="shared" si="225"/>
        <v>#DIV/0!</v>
      </c>
      <c r="I178" s="249" t="s">
        <v>308</v>
      </c>
      <c r="J178" s="40"/>
      <c r="K178" s="40"/>
      <c r="N178" s="1">
        <f t="shared" si="188"/>
        <v>74</v>
      </c>
      <c r="O178" s="17">
        <f t="shared" si="189"/>
        <v>74</v>
      </c>
      <c r="P178" s="32" t="s">
        <v>593</v>
      </c>
      <c r="Q178" s="32" t="s">
        <v>594</v>
      </c>
      <c r="R178" s="241">
        <v>52.825665555699999</v>
      </c>
      <c r="S178" s="32">
        <v>1.8930192200000001E-2</v>
      </c>
      <c r="T178" s="17">
        <f t="shared" si="184"/>
        <v>74</v>
      </c>
      <c r="U178" s="1">
        <f t="shared" si="185"/>
        <v>74</v>
      </c>
    </row>
    <row r="179" spans="1:163" ht="15" x14ac:dyDescent="0.25">
      <c r="A179" s="78" t="s">
        <v>916</v>
      </c>
      <c r="B179" s="214" t="e">
        <f>B184</f>
        <v>#DIV/0!</v>
      </c>
      <c r="C179" s="214" t="e">
        <f t="shared" ref="C179:H179" si="226">C184</f>
        <v>#DIV/0!</v>
      </c>
      <c r="D179" s="214" t="e">
        <f t="shared" si="226"/>
        <v>#DIV/0!</v>
      </c>
      <c r="E179" s="214" t="e">
        <f t="shared" si="226"/>
        <v>#DIV/0!</v>
      </c>
      <c r="F179" s="214" t="e">
        <f t="shared" si="226"/>
        <v>#DIV/0!</v>
      </c>
      <c r="G179" s="214" t="e">
        <f t="shared" si="226"/>
        <v>#DIV/0!</v>
      </c>
      <c r="H179" s="214" t="e">
        <f t="shared" si="226"/>
        <v>#DIV/0!</v>
      </c>
      <c r="I179" s="248" t="e">
        <f>ROUND(SUM(B180:H180),5)</f>
        <v>#DIV/0!</v>
      </c>
      <c r="J179" s="105" t="e">
        <f>IF(AND(I179&lt;0),"خطأ",IF(AND(I179&gt;=0),""))</f>
        <v>#DIV/0!</v>
      </c>
      <c r="K179" s="40"/>
      <c r="N179" s="1">
        <f t="shared" si="188"/>
        <v>75</v>
      </c>
      <c r="O179" s="17">
        <f t="shared" si="189"/>
        <v>75</v>
      </c>
      <c r="P179" s="32" t="s">
        <v>595</v>
      </c>
      <c r="Q179" s="32" t="s">
        <v>596</v>
      </c>
      <c r="R179" s="241">
        <v>0.53548905670000002</v>
      </c>
      <c r="S179" s="32">
        <v>1.8674517946</v>
      </c>
      <c r="T179" s="17">
        <f t="shared" si="184"/>
        <v>75</v>
      </c>
      <c r="U179" s="1">
        <f t="shared" si="185"/>
        <v>75</v>
      </c>
      <c r="EX179" s="17" t="e">
        <f>B169</f>
        <v>#DIV/0!</v>
      </c>
      <c r="EY179" s="17" t="e">
        <f t="shared" ref="EY179" si="227">C174</f>
        <v>#DIV/0!</v>
      </c>
      <c r="EZ179" s="17" t="e">
        <f t="shared" ref="EZ179" si="228">D174</f>
        <v>#DIV/0!</v>
      </c>
      <c r="FA179" s="17" t="e">
        <f t="shared" ref="FA179" si="229">E174</f>
        <v>#DIV/0!</v>
      </c>
      <c r="FB179" s="17" t="e">
        <f t="shared" ref="FB179" si="230">F174</f>
        <v>#DIV/0!</v>
      </c>
      <c r="FC179" s="17" t="e">
        <f t="shared" ref="FC179" si="231">G174</f>
        <v>#DIV/0!</v>
      </c>
      <c r="FD179" s="17" t="e">
        <f t="shared" ref="FD179" si="232">H174</f>
        <v>#DIV/0!</v>
      </c>
      <c r="FE179" s="17" t="str">
        <f t="shared" ref="FE179" si="233">I174</f>
        <v>الدفعة الثامنة</v>
      </c>
      <c r="FF179" s="17"/>
      <c r="FG179" s="17"/>
    </row>
    <row r="180" spans="1:163" ht="15" x14ac:dyDescent="0.25">
      <c r="A180" s="91"/>
      <c r="B180" s="252" t="e">
        <f>B178*B176</f>
        <v>#DIV/0!</v>
      </c>
      <c r="C180" s="252" t="e">
        <f t="shared" ref="C180:H180" si="234">C178*C176</f>
        <v>#DIV/0!</v>
      </c>
      <c r="D180" s="252" t="e">
        <f t="shared" si="234"/>
        <v>#DIV/0!</v>
      </c>
      <c r="E180" s="252" t="e">
        <f t="shared" si="234"/>
        <v>#DIV/0!</v>
      </c>
      <c r="F180" s="252" t="e">
        <f t="shared" si="234"/>
        <v>#DIV/0!</v>
      </c>
      <c r="G180" s="252" t="e">
        <f t="shared" si="234"/>
        <v>#DIV/0!</v>
      </c>
      <c r="H180" s="252" t="e">
        <f t="shared" si="234"/>
        <v>#DIV/0!</v>
      </c>
      <c r="I180" s="252"/>
      <c r="J180" s="91"/>
      <c r="K180" s="40"/>
      <c r="N180" s="1">
        <f t="shared" si="188"/>
        <v>76</v>
      </c>
      <c r="O180" s="17">
        <f t="shared" si="189"/>
        <v>76</v>
      </c>
      <c r="P180" s="32" t="s">
        <v>597</v>
      </c>
      <c r="Q180" s="32" t="s">
        <v>598</v>
      </c>
      <c r="R180" s="241">
        <v>881.87300187769995</v>
      </c>
      <c r="S180" s="32">
        <v>1.1339500999999999E-3</v>
      </c>
      <c r="T180" s="17">
        <f t="shared" si="184"/>
        <v>76</v>
      </c>
      <c r="U180" s="1">
        <f t="shared" si="185"/>
        <v>76</v>
      </c>
      <c r="EW180" s="16">
        <f>EW166+9</f>
        <v>155</v>
      </c>
      <c r="EX180" s="17">
        <f>B155</f>
        <v>154.06514088776402</v>
      </c>
      <c r="EY180" s="17">
        <f t="shared" ref="EY180:FE180" si="235">C155</f>
        <v>2.0738648639048609</v>
      </c>
      <c r="EZ180" s="17">
        <f t="shared" si="235"/>
        <v>5.3119450071000003</v>
      </c>
      <c r="FA180" s="17">
        <f t="shared" si="235"/>
        <v>3.7680272618999999</v>
      </c>
      <c r="FB180" s="17">
        <f t="shared" si="235"/>
        <v>0.4244756187</v>
      </c>
      <c r="FC180" s="17">
        <f t="shared" si="235"/>
        <v>1.004706817</v>
      </c>
      <c r="FD180" s="17">
        <f t="shared" si="235"/>
        <v>1</v>
      </c>
      <c r="FE180" s="17" t="str">
        <f t="shared" si="235"/>
        <v>Mid-market rates as of 2016-05-12 18:37 UTC</v>
      </c>
      <c r="FF180" s="221" t="str">
        <f>IF(AND(FD180=1,GX85=0),"",IF(AND(FD180&lt;&gt;1),"خطأ",IF(AND(FD180=1,GX85&gt;0),"مشكوك")))</f>
        <v/>
      </c>
      <c r="FG180" s="221"/>
    </row>
    <row r="181" spans="1:163" x14ac:dyDescent="0.2">
      <c r="A181" s="78" t="s">
        <v>312</v>
      </c>
      <c r="B181" s="249" t="str">
        <f t="shared" ref="B181:H181" si="236">B$109</f>
        <v>الذهب</v>
      </c>
      <c r="C181" s="249" t="str">
        <f t="shared" si="236"/>
        <v>الفضة</v>
      </c>
      <c r="D181" s="249" t="str">
        <f t="shared" si="236"/>
        <v>دينار</v>
      </c>
      <c r="E181" s="249" t="str">
        <f t="shared" si="236"/>
        <v>دولار</v>
      </c>
      <c r="F181" s="249" t="str">
        <f t="shared" si="236"/>
        <v>جنيه</v>
      </c>
      <c r="G181" s="249" t="str">
        <f t="shared" si="236"/>
        <v>ريال</v>
      </c>
      <c r="H181" s="249" t="str">
        <f t="shared" si="236"/>
        <v>شيكل</v>
      </c>
      <c r="I181" s="249" t="s">
        <v>279</v>
      </c>
      <c r="J181" s="40"/>
      <c r="K181" s="40"/>
      <c r="N181" s="1">
        <f t="shared" si="188"/>
        <v>77</v>
      </c>
      <c r="O181" s="17">
        <f t="shared" si="189"/>
        <v>77</v>
      </c>
      <c r="P181" s="32" t="s">
        <v>599</v>
      </c>
      <c r="Q181" s="32" t="s">
        <v>600</v>
      </c>
      <c r="R181" s="241">
        <v>1.0490024257999999</v>
      </c>
      <c r="S181" s="32">
        <v>0.95328664210000003</v>
      </c>
      <c r="T181" s="17">
        <f t="shared" si="184"/>
        <v>77</v>
      </c>
      <c r="U181" s="1">
        <f t="shared" si="185"/>
        <v>77</v>
      </c>
      <c r="EX181" s="17" t="e">
        <f>B156</f>
        <v>#DIV/0!</v>
      </c>
      <c r="EY181" s="17" t="e">
        <f t="shared" ref="EY181:FE181" si="237">C156</f>
        <v>#DIV/0!</v>
      </c>
      <c r="EZ181" s="17" t="e">
        <f t="shared" si="237"/>
        <v>#DIV/0!</v>
      </c>
      <c r="FA181" s="17" t="e">
        <f t="shared" si="237"/>
        <v>#DIV/0!</v>
      </c>
      <c r="FB181" s="17" t="e">
        <f t="shared" si="237"/>
        <v>#DIV/0!</v>
      </c>
      <c r="FC181" s="17" t="e">
        <f t="shared" si="237"/>
        <v>#DIV/0!</v>
      </c>
      <c r="FD181" s="17" t="e">
        <f t="shared" si="237"/>
        <v>#DIV/0!</v>
      </c>
      <c r="FE181" s="17" t="str">
        <f t="shared" si="237"/>
        <v>الدفعة السادسة</v>
      </c>
      <c r="FF181" s="17"/>
      <c r="FG181" s="17"/>
    </row>
    <row r="182" spans="1:163" ht="15" x14ac:dyDescent="0.25">
      <c r="A182" s="78" t="s">
        <v>917</v>
      </c>
      <c r="B182" s="215">
        <f>B173</f>
        <v>154.06514088776402</v>
      </c>
      <c r="C182" s="215">
        <f t="shared" ref="C182:H182" si="238">C173</f>
        <v>2.0738648639048609</v>
      </c>
      <c r="D182" s="215">
        <f t="shared" si="238"/>
        <v>5.3119450071000003</v>
      </c>
      <c r="E182" s="215">
        <f t="shared" si="238"/>
        <v>3.7680272618999999</v>
      </c>
      <c r="F182" s="215">
        <f t="shared" si="238"/>
        <v>0.4244756187</v>
      </c>
      <c r="G182" s="215">
        <f t="shared" si="238"/>
        <v>1.004706817</v>
      </c>
      <c r="H182" s="215">
        <f t="shared" si="238"/>
        <v>1</v>
      </c>
      <c r="I182" s="108" t="str">
        <f>AA106</f>
        <v>Mid-market rates as of 2016-05-12 18:37 UTC</v>
      </c>
      <c r="J182" s="110" t="str">
        <f>J110</f>
        <v/>
      </c>
      <c r="K182" s="40"/>
      <c r="N182" s="1">
        <f t="shared" si="188"/>
        <v>78</v>
      </c>
      <c r="O182" s="17">
        <f t="shared" si="189"/>
        <v>78</v>
      </c>
      <c r="P182" s="32" t="s">
        <v>601</v>
      </c>
      <c r="Q182" s="32" t="s">
        <v>602</v>
      </c>
      <c r="R182" s="241">
        <v>20.7291912982</v>
      </c>
      <c r="S182" s="32">
        <v>4.82411487E-2</v>
      </c>
      <c r="T182" s="17">
        <f t="shared" si="184"/>
        <v>78</v>
      </c>
      <c r="U182" s="1">
        <f t="shared" si="185"/>
        <v>78</v>
      </c>
      <c r="EX182" s="17" t="e">
        <f>B157</f>
        <v>#DIV/0!</v>
      </c>
      <c r="EY182" s="17" t="e">
        <f t="shared" ref="EY182:FE182" si="239">C157</f>
        <v>#DIV/0!</v>
      </c>
      <c r="EZ182" s="17" t="e">
        <f t="shared" si="239"/>
        <v>#DIV/0!</v>
      </c>
      <c r="FA182" s="17" t="e">
        <f t="shared" si="239"/>
        <v>#DIV/0!</v>
      </c>
      <c r="FB182" s="17" t="e">
        <f t="shared" si="239"/>
        <v>#DIV/0!</v>
      </c>
      <c r="FC182" s="17" t="e">
        <f t="shared" si="239"/>
        <v>#DIV/0!</v>
      </c>
      <c r="FD182" s="17" t="e">
        <f t="shared" si="239"/>
        <v>#DIV/0!</v>
      </c>
      <c r="FE182" s="17" t="str">
        <f t="shared" si="239"/>
        <v>التاريخ</v>
      </c>
      <c r="FF182" s="17"/>
      <c r="FG182" s="17"/>
    </row>
    <row r="183" spans="1:163" x14ac:dyDescent="0.2">
      <c r="A183" s="78" t="s">
        <v>475</v>
      </c>
      <c r="B183" s="246" t="e">
        <f>I188/B185</f>
        <v>#DIV/0!</v>
      </c>
      <c r="C183" s="246" t="e">
        <f>I188/C185</f>
        <v>#DIV/0!</v>
      </c>
      <c r="D183" s="246" t="e">
        <f>I188/D185</f>
        <v>#DIV/0!</v>
      </c>
      <c r="E183" s="246" t="e">
        <f>I188/E185</f>
        <v>#DIV/0!</v>
      </c>
      <c r="F183" s="246" t="e">
        <f>I188/F185</f>
        <v>#DIV/0!</v>
      </c>
      <c r="G183" s="246" t="e">
        <f>I188/G185</f>
        <v>#DIV/0!</v>
      </c>
      <c r="H183" s="246" t="e">
        <f>I188/H185</f>
        <v>#DIV/0!</v>
      </c>
      <c r="I183" s="212" t="s">
        <v>880</v>
      </c>
      <c r="J183" s="40"/>
      <c r="K183" s="40"/>
      <c r="N183" s="1">
        <f t="shared" si="188"/>
        <v>79</v>
      </c>
      <c r="O183" s="17">
        <f t="shared" si="189"/>
        <v>79</v>
      </c>
      <c r="P183" s="32" t="s">
        <v>603</v>
      </c>
      <c r="Q183" s="32" t="s">
        <v>972</v>
      </c>
      <c r="R183" s="241">
        <v>0.88295523379999996</v>
      </c>
      <c r="S183" s="32">
        <v>1.1325602497</v>
      </c>
      <c r="T183" s="17">
        <f t="shared" si="184"/>
        <v>79</v>
      </c>
      <c r="U183" s="1">
        <f t="shared" si="185"/>
        <v>79</v>
      </c>
      <c r="EW183" s="16">
        <v>6</v>
      </c>
      <c r="EX183" s="17">
        <f>B158</f>
        <v>0</v>
      </c>
      <c r="EY183" s="17">
        <f t="shared" ref="EY183:FE183" si="240">C158</f>
        <v>0</v>
      </c>
      <c r="EZ183" s="17">
        <f t="shared" si="240"/>
        <v>0</v>
      </c>
      <c r="FA183" s="17">
        <f t="shared" si="240"/>
        <v>0</v>
      </c>
      <c r="FB183" s="17">
        <f t="shared" si="240"/>
        <v>0</v>
      </c>
      <c r="FC183" s="17">
        <f t="shared" si="240"/>
        <v>0</v>
      </c>
      <c r="FD183" s="17">
        <f t="shared" si="240"/>
        <v>0</v>
      </c>
      <c r="FE183" s="17">
        <f t="shared" si="240"/>
        <v>0</v>
      </c>
      <c r="FF183" s="17"/>
      <c r="FG183" s="17"/>
    </row>
    <row r="184" spans="1:163" x14ac:dyDescent="0.2">
      <c r="A184" s="78" t="s">
        <v>476</v>
      </c>
      <c r="B184" s="213" t="e">
        <f>ROUND(EX219,5)</f>
        <v>#DIV/0!</v>
      </c>
      <c r="C184" s="213" t="e">
        <f t="shared" ref="C184:H184" si="241">ROUND(EY219,5)</f>
        <v>#DIV/0!</v>
      </c>
      <c r="D184" s="213" t="e">
        <f t="shared" si="241"/>
        <v>#DIV/0!</v>
      </c>
      <c r="E184" s="213" t="e">
        <f t="shared" si="241"/>
        <v>#DIV/0!</v>
      </c>
      <c r="F184" s="213" t="e">
        <f t="shared" si="241"/>
        <v>#DIV/0!</v>
      </c>
      <c r="G184" s="213" t="e">
        <f t="shared" si="241"/>
        <v>#DIV/0!</v>
      </c>
      <c r="H184" s="213" t="e">
        <f t="shared" si="241"/>
        <v>#DIV/0!</v>
      </c>
      <c r="I184" s="249" t="s">
        <v>279</v>
      </c>
      <c r="J184" s="40"/>
      <c r="K184" s="40"/>
      <c r="N184" s="1">
        <f t="shared" si="188"/>
        <v>80</v>
      </c>
      <c r="O184" s="17">
        <f t="shared" si="189"/>
        <v>80</v>
      </c>
      <c r="P184" s="32" t="s">
        <v>604</v>
      </c>
      <c r="Q184" s="32" t="s">
        <v>605</v>
      </c>
      <c r="R184" s="241">
        <v>0.58517488159999997</v>
      </c>
      <c r="S184" s="32">
        <v>1.7088908487000001</v>
      </c>
      <c r="T184" s="17">
        <f t="shared" si="184"/>
        <v>80</v>
      </c>
      <c r="U184" s="1">
        <f t="shared" si="185"/>
        <v>80</v>
      </c>
      <c r="EX184" s="17">
        <f>B168</f>
        <v>0</v>
      </c>
      <c r="EY184" s="17">
        <f t="shared" ref="EY184:FE184" si="242">C168</f>
        <v>0</v>
      </c>
      <c r="EZ184" s="17">
        <f t="shared" si="242"/>
        <v>0</v>
      </c>
      <c r="FA184" s="17">
        <f t="shared" si="242"/>
        <v>0</v>
      </c>
      <c r="FB184" s="17">
        <f t="shared" si="242"/>
        <v>0</v>
      </c>
      <c r="FC184" s="17">
        <f t="shared" si="242"/>
        <v>0</v>
      </c>
      <c r="FD184" s="17">
        <f t="shared" si="242"/>
        <v>0</v>
      </c>
      <c r="FE184" s="17">
        <f t="shared" si="242"/>
        <v>0</v>
      </c>
      <c r="FF184" s="17"/>
      <c r="FG184" s="17"/>
    </row>
    <row r="185" spans="1:163" x14ac:dyDescent="0.2">
      <c r="A185" s="78" t="s">
        <v>313</v>
      </c>
      <c r="B185" s="244"/>
      <c r="C185" s="244"/>
      <c r="D185" s="244"/>
      <c r="E185" s="244"/>
      <c r="F185" s="244"/>
      <c r="G185" s="244"/>
      <c r="H185" s="244"/>
      <c r="I185" s="239"/>
      <c r="J185" s="225">
        <v>9</v>
      </c>
      <c r="K185" s="40"/>
      <c r="N185" s="1">
        <f t="shared" si="188"/>
        <v>81</v>
      </c>
      <c r="O185" s="17">
        <f t="shared" si="189"/>
        <v>81</v>
      </c>
      <c r="P185" s="32" t="s">
        <v>606</v>
      </c>
      <c r="Q185" s="32" t="s">
        <v>607</v>
      </c>
      <c r="R185" s="241">
        <v>152.99362566080001</v>
      </c>
      <c r="S185" s="32">
        <v>6.5362199999999997E-3</v>
      </c>
      <c r="T185" s="17">
        <f t="shared" si="184"/>
        <v>81</v>
      </c>
      <c r="U185" s="1">
        <f t="shared" si="185"/>
        <v>81</v>
      </c>
      <c r="EX185" s="17" t="e">
        <f>B160</f>
        <v>#DIV/0!</v>
      </c>
      <c r="EY185" s="17" t="e">
        <f t="shared" ref="EY185:FE185" si="243">C160</f>
        <v>#DIV/0!</v>
      </c>
      <c r="EZ185" s="17" t="e">
        <f t="shared" si="243"/>
        <v>#DIV/0!</v>
      </c>
      <c r="FA185" s="17" t="e">
        <f t="shared" si="243"/>
        <v>#DIV/0!</v>
      </c>
      <c r="FB185" s="17" t="e">
        <f t="shared" si="243"/>
        <v>#DIV/0!</v>
      </c>
      <c r="FC185" s="17" t="e">
        <f t="shared" si="243"/>
        <v>#DIV/0!</v>
      </c>
      <c r="FD185" s="17" t="e">
        <f t="shared" si="243"/>
        <v>#DIV/0!</v>
      </c>
      <c r="FE185" s="17" t="str">
        <f t="shared" si="243"/>
        <v>المجموع بالمحلي</v>
      </c>
      <c r="FF185" s="17"/>
      <c r="FG185" s="17"/>
    </row>
    <row r="186" spans="1:163" ht="15" x14ac:dyDescent="0.25">
      <c r="A186" s="78" t="s">
        <v>473</v>
      </c>
      <c r="B186" s="244"/>
      <c r="C186" s="244"/>
      <c r="D186" s="244"/>
      <c r="E186" s="244"/>
      <c r="F186" s="244"/>
      <c r="G186" s="244"/>
      <c r="H186" s="244"/>
      <c r="I186" s="244"/>
      <c r="J186" s="40"/>
      <c r="K186" s="40"/>
      <c r="N186" s="1">
        <f t="shared" si="188"/>
        <v>82</v>
      </c>
      <c r="O186" s="17">
        <f t="shared" si="189"/>
        <v>82</v>
      </c>
      <c r="P186" s="32" t="s">
        <v>608</v>
      </c>
      <c r="Q186" s="32" t="s">
        <v>609</v>
      </c>
      <c r="R186" s="241">
        <v>0.55835548719999994</v>
      </c>
      <c r="S186" s="32">
        <v>1.7909737128000001</v>
      </c>
      <c r="T186" s="17">
        <f t="shared" si="184"/>
        <v>82</v>
      </c>
      <c r="U186" s="1">
        <f t="shared" si="185"/>
        <v>82</v>
      </c>
      <c r="EX186" s="17" t="e">
        <f>B161</f>
        <v>#DIV/0!</v>
      </c>
      <c r="EY186" s="17" t="e">
        <f t="shared" ref="EY186:FE186" si="244">C161</f>
        <v>#DIV/0!</v>
      </c>
      <c r="EZ186" s="17" t="e">
        <f t="shared" si="244"/>
        <v>#DIV/0!</v>
      </c>
      <c r="FA186" s="17" t="e">
        <f t="shared" si="244"/>
        <v>#DIV/0!</v>
      </c>
      <c r="FB186" s="17" t="e">
        <f t="shared" si="244"/>
        <v>#DIV/0!</v>
      </c>
      <c r="FC186" s="17" t="e">
        <f t="shared" si="244"/>
        <v>#DIV/0!</v>
      </c>
      <c r="FD186" s="17" t="e">
        <f t="shared" si="244"/>
        <v>#DIV/0!</v>
      </c>
      <c r="FE186" s="17" t="e">
        <f t="shared" si="244"/>
        <v>#DIV/0!</v>
      </c>
      <c r="FF186" s="221" t="e">
        <f>IF(AND(FE186&lt;0),"خطأ",IF(AND(FE186&gt;=0),""))</f>
        <v>#DIV/0!</v>
      </c>
      <c r="FG186" s="221" t="e">
        <f>IF(AND(FF186&lt;0),"خطأ",IF(AND(FF186&gt;=0),""))</f>
        <v>#DIV/0!</v>
      </c>
    </row>
    <row r="187" spans="1:163" x14ac:dyDescent="0.2">
      <c r="A187" s="211" t="s">
        <v>477</v>
      </c>
      <c r="B187" s="247" t="e">
        <f>ROUND(B184-B186,8)</f>
        <v>#DIV/0!</v>
      </c>
      <c r="C187" s="247" t="e">
        <f t="shared" ref="C187:H187" si="245">ROUND(C184-C186,8)</f>
        <v>#DIV/0!</v>
      </c>
      <c r="D187" s="247" t="e">
        <f t="shared" si="245"/>
        <v>#DIV/0!</v>
      </c>
      <c r="E187" s="247" t="e">
        <f t="shared" si="245"/>
        <v>#DIV/0!</v>
      </c>
      <c r="F187" s="247" t="e">
        <f t="shared" si="245"/>
        <v>#DIV/0!</v>
      </c>
      <c r="G187" s="247" t="e">
        <f t="shared" si="245"/>
        <v>#DIV/0!</v>
      </c>
      <c r="H187" s="247" t="e">
        <f t="shared" si="245"/>
        <v>#DIV/0!</v>
      </c>
      <c r="I187" s="249" t="s">
        <v>308</v>
      </c>
      <c r="J187" s="40"/>
      <c r="K187" s="40"/>
      <c r="N187" s="1">
        <f t="shared" si="188"/>
        <v>83</v>
      </c>
      <c r="O187" s="17">
        <f t="shared" si="189"/>
        <v>83</v>
      </c>
      <c r="P187" s="32" t="s">
        <v>610</v>
      </c>
      <c r="Q187" s="32" t="s">
        <v>611</v>
      </c>
      <c r="R187" s="241">
        <v>2.6405724009</v>
      </c>
      <c r="S187" s="32">
        <v>0.37870576839999998</v>
      </c>
      <c r="T187" s="17">
        <f t="shared" si="184"/>
        <v>83</v>
      </c>
      <c r="U187" s="1">
        <f t="shared" si="185"/>
        <v>83</v>
      </c>
      <c r="EX187" s="17"/>
      <c r="EY187" s="17"/>
      <c r="EZ187" s="17"/>
      <c r="FA187" s="17"/>
      <c r="FB187" s="17"/>
      <c r="FC187" s="17"/>
      <c r="FD187" s="17"/>
      <c r="FE187" s="17"/>
      <c r="FF187" s="17"/>
      <c r="FG187" s="17"/>
    </row>
    <row r="188" spans="1:163" ht="15" x14ac:dyDescent="0.25">
      <c r="A188" s="78" t="s">
        <v>916</v>
      </c>
      <c r="B188" s="214" t="e">
        <f>B193</f>
        <v>#DIV/0!</v>
      </c>
      <c r="C188" s="214" t="e">
        <f t="shared" ref="C188:H188" si="246">C193</f>
        <v>#DIV/0!</v>
      </c>
      <c r="D188" s="214" t="e">
        <f t="shared" si="246"/>
        <v>#DIV/0!</v>
      </c>
      <c r="E188" s="214" t="e">
        <f t="shared" si="246"/>
        <v>#DIV/0!</v>
      </c>
      <c r="F188" s="214" t="e">
        <f t="shared" si="246"/>
        <v>#DIV/0!</v>
      </c>
      <c r="G188" s="214" t="e">
        <f t="shared" si="246"/>
        <v>#DIV/0!</v>
      </c>
      <c r="H188" s="214" t="e">
        <f t="shared" si="246"/>
        <v>#DIV/0!</v>
      </c>
      <c r="I188" s="248" t="e">
        <f>ROUND(SUM(B189:H189),5)</f>
        <v>#DIV/0!</v>
      </c>
      <c r="J188" s="105" t="e">
        <f>IF(AND(I188&lt;0),"خطأ",IF(AND(I188&gt;=0),""))</f>
        <v>#DIV/0!</v>
      </c>
      <c r="K188" s="40"/>
      <c r="N188" s="1">
        <f t="shared" si="188"/>
        <v>84</v>
      </c>
      <c r="O188" s="17">
        <f t="shared" si="189"/>
        <v>84</v>
      </c>
      <c r="P188" s="32" t="s">
        <v>612</v>
      </c>
      <c r="Q188" s="32" t="s">
        <v>613</v>
      </c>
      <c r="R188" s="241">
        <v>5121.3983246828002</v>
      </c>
      <c r="S188" s="32">
        <v>1.952592E-4</v>
      </c>
      <c r="T188" s="17">
        <f t="shared" si="184"/>
        <v>84</v>
      </c>
      <c r="U188" s="1">
        <f t="shared" si="185"/>
        <v>84</v>
      </c>
      <c r="EX188" s="17" t="e">
        <f>IF(AND(EX185&gt;=0),EX185*1,IF(AND(EX185&lt;0),EX185*0))</f>
        <v>#DIV/0!</v>
      </c>
      <c r="EY188" s="17" t="e">
        <f t="shared" ref="EY188:FD188" si="247">IF(AND(EY185&gt;=0),EY185*1,IF(AND(EY185&lt;0),EY185*0))</f>
        <v>#DIV/0!</v>
      </c>
      <c r="EZ188" s="17" t="e">
        <f t="shared" si="247"/>
        <v>#DIV/0!</v>
      </c>
      <c r="FA188" s="17" t="e">
        <f t="shared" si="247"/>
        <v>#DIV/0!</v>
      </c>
      <c r="FB188" s="17" t="e">
        <f t="shared" si="247"/>
        <v>#DIV/0!</v>
      </c>
      <c r="FC188" s="17" t="e">
        <f t="shared" si="247"/>
        <v>#DIV/0!</v>
      </c>
      <c r="FD188" s="17" t="e">
        <f t="shared" si="247"/>
        <v>#DIV/0!</v>
      </c>
      <c r="FE188" s="17"/>
      <c r="FF188" s="17"/>
      <c r="FG188" s="17"/>
    </row>
    <row r="189" spans="1:163" x14ac:dyDescent="0.2">
      <c r="A189" s="91"/>
      <c r="B189" s="252" t="e">
        <f>B187*B185</f>
        <v>#DIV/0!</v>
      </c>
      <c r="C189" s="252" t="e">
        <f t="shared" ref="C189:H189" si="248">C187*C185</f>
        <v>#DIV/0!</v>
      </c>
      <c r="D189" s="252" t="e">
        <f t="shared" si="248"/>
        <v>#DIV/0!</v>
      </c>
      <c r="E189" s="252" t="e">
        <f t="shared" si="248"/>
        <v>#DIV/0!</v>
      </c>
      <c r="F189" s="252" t="e">
        <f t="shared" si="248"/>
        <v>#DIV/0!</v>
      </c>
      <c r="G189" s="252" t="e">
        <f t="shared" si="248"/>
        <v>#DIV/0!</v>
      </c>
      <c r="H189" s="252" t="e">
        <f t="shared" si="248"/>
        <v>#DIV/0!</v>
      </c>
      <c r="I189" s="252"/>
      <c r="J189" s="91"/>
      <c r="K189" s="40"/>
      <c r="N189" s="1">
        <f t="shared" si="188"/>
        <v>85</v>
      </c>
      <c r="O189" s="17">
        <f t="shared" si="189"/>
        <v>85</v>
      </c>
      <c r="P189" s="32" t="s">
        <v>614</v>
      </c>
      <c r="Q189" s="32" t="s">
        <v>615</v>
      </c>
      <c r="R189" s="241">
        <v>1.7496577020999999</v>
      </c>
      <c r="S189" s="32">
        <v>0.57154036399999997</v>
      </c>
      <c r="T189" s="17">
        <f t="shared" si="184"/>
        <v>85</v>
      </c>
      <c r="U189" s="1">
        <f t="shared" si="185"/>
        <v>85</v>
      </c>
      <c r="EX189" s="17" t="e">
        <f>EX188*EX183</f>
        <v>#DIV/0!</v>
      </c>
      <c r="EY189" s="17" t="e">
        <f t="shared" ref="EY189:FD189" si="249">EY188*EY183</f>
        <v>#DIV/0!</v>
      </c>
      <c r="EZ189" s="17" t="e">
        <f t="shared" si="249"/>
        <v>#DIV/0!</v>
      </c>
      <c r="FA189" s="17" t="e">
        <f t="shared" si="249"/>
        <v>#DIV/0!</v>
      </c>
      <c r="FB189" s="17" t="e">
        <f t="shared" si="249"/>
        <v>#DIV/0!</v>
      </c>
      <c r="FC189" s="17" t="e">
        <f t="shared" si="249"/>
        <v>#DIV/0!</v>
      </c>
      <c r="FD189" s="17" t="e">
        <f t="shared" si="249"/>
        <v>#DIV/0!</v>
      </c>
      <c r="FE189" s="17" t="e">
        <f>SUM(EX189:FD189)</f>
        <v>#DIV/0!</v>
      </c>
      <c r="FF189" s="17"/>
      <c r="FG189" s="17"/>
    </row>
    <row r="190" spans="1:163" x14ac:dyDescent="0.2">
      <c r="A190" s="78" t="s">
        <v>312</v>
      </c>
      <c r="B190" s="249" t="str">
        <f t="shared" ref="B190:H190" si="250">B$109</f>
        <v>الذهب</v>
      </c>
      <c r="C190" s="249" t="str">
        <f t="shared" si="250"/>
        <v>الفضة</v>
      </c>
      <c r="D190" s="249" t="str">
        <f t="shared" si="250"/>
        <v>دينار</v>
      </c>
      <c r="E190" s="249" t="str">
        <f t="shared" si="250"/>
        <v>دولار</v>
      </c>
      <c r="F190" s="249" t="str">
        <f t="shared" si="250"/>
        <v>جنيه</v>
      </c>
      <c r="G190" s="249" t="str">
        <f t="shared" si="250"/>
        <v>ريال</v>
      </c>
      <c r="H190" s="249" t="str">
        <f t="shared" si="250"/>
        <v>شيكل</v>
      </c>
      <c r="I190" s="249" t="s">
        <v>279</v>
      </c>
      <c r="J190" s="40"/>
      <c r="K190" s="40"/>
      <c r="N190" s="1">
        <f t="shared" si="188"/>
        <v>86</v>
      </c>
      <c r="O190" s="17">
        <f t="shared" si="189"/>
        <v>86</v>
      </c>
      <c r="P190" s="32" t="s">
        <v>616</v>
      </c>
      <c r="Q190" s="32" t="s">
        <v>617</v>
      </c>
      <c r="R190" s="241">
        <v>772.0910632911</v>
      </c>
      <c r="S190" s="32">
        <v>1.295184E-3</v>
      </c>
      <c r="T190" s="17">
        <f t="shared" si="184"/>
        <v>86</v>
      </c>
      <c r="U190" s="1">
        <f t="shared" si="185"/>
        <v>86</v>
      </c>
      <c r="EX190" s="17" t="e">
        <f>FF190*EX189</f>
        <v>#DIV/0!</v>
      </c>
      <c r="EY190" s="17" t="e">
        <f>FF190*EY189</f>
        <v>#DIV/0!</v>
      </c>
      <c r="EZ190" s="17" t="e">
        <f>FF190*EZ189</f>
        <v>#DIV/0!</v>
      </c>
      <c r="FA190" s="17" t="e">
        <f>FF190*FA189</f>
        <v>#DIV/0!</v>
      </c>
      <c r="FB190" s="17" t="e">
        <f>FF190*FB189</f>
        <v>#DIV/0!</v>
      </c>
      <c r="FC190" s="17" t="e">
        <f>FF190*FC189</f>
        <v>#DIV/0!</v>
      </c>
      <c r="FD190" s="17" t="e">
        <f>FF190*FD189</f>
        <v>#DIV/0!</v>
      </c>
      <c r="FE190" s="17" t="e">
        <f>FF190*FE189</f>
        <v>#DIV/0!</v>
      </c>
      <c r="FF190" s="17" t="e">
        <f>FE186/FE189</f>
        <v>#DIV/0!</v>
      </c>
      <c r="FG190" s="17" t="e">
        <f>SUM(EX190:FD190)</f>
        <v>#DIV/0!</v>
      </c>
    </row>
    <row r="191" spans="1:163" ht="15" x14ac:dyDescent="0.25">
      <c r="A191" s="78" t="s">
        <v>917</v>
      </c>
      <c r="B191" s="215">
        <f>B182</f>
        <v>154.06514088776402</v>
      </c>
      <c r="C191" s="215">
        <f t="shared" ref="C191:H191" si="251">C182</f>
        <v>2.0738648639048609</v>
      </c>
      <c r="D191" s="215">
        <f t="shared" si="251"/>
        <v>5.3119450071000003</v>
      </c>
      <c r="E191" s="215">
        <f t="shared" si="251"/>
        <v>3.7680272618999999</v>
      </c>
      <c r="F191" s="215">
        <f t="shared" si="251"/>
        <v>0.4244756187</v>
      </c>
      <c r="G191" s="215">
        <f t="shared" si="251"/>
        <v>1.004706817</v>
      </c>
      <c r="H191" s="215">
        <f t="shared" si="251"/>
        <v>1</v>
      </c>
      <c r="I191" s="108" t="str">
        <f>AA106</f>
        <v>Mid-market rates as of 2016-05-12 18:37 UTC</v>
      </c>
      <c r="J191" s="110" t="str">
        <f>J110</f>
        <v/>
      </c>
      <c r="K191" s="40"/>
      <c r="N191" s="1">
        <f t="shared" si="188"/>
        <v>87</v>
      </c>
      <c r="O191" s="17">
        <f t="shared" si="189"/>
        <v>87</v>
      </c>
      <c r="P191" s="32" t="s">
        <v>618</v>
      </c>
      <c r="Q191" s="32" t="s">
        <v>619</v>
      </c>
      <c r="R191" s="241">
        <v>0.45550422860000001</v>
      </c>
      <c r="S191" s="32">
        <v>2.1953693009999999</v>
      </c>
      <c r="T191" s="17">
        <f t="shared" si="184"/>
        <v>87</v>
      </c>
      <c r="U191" s="1">
        <f t="shared" si="185"/>
        <v>87</v>
      </c>
      <c r="EX191" s="17" t="e">
        <f>EX190/EX183</f>
        <v>#DIV/0!</v>
      </c>
      <c r="EY191" s="17" t="e">
        <f t="shared" ref="EY191:FD191" si="252">EY190/EY183</f>
        <v>#DIV/0!</v>
      </c>
      <c r="EZ191" s="17" t="e">
        <f t="shared" si="252"/>
        <v>#DIV/0!</v>
      </c>
      <c r="FA191" s="17" t="e">
        <f t="shared" si="252"/>
        <v>#DIV/0!</v>
      </c>
      <c r="FB191" s="17" t="e">
        <f t="shared" si="252"/>
        <v>#DIV/0!</v>
      </c>
      <c r="FC191" s="17" t="e">
        <f t="shared" si="252"/>
        <v>#DIV/0!</v>
      </c>
      <c r="FD191" s="17" t="e">
        <f t="shared" si="252"/>
        <v>#DIV/0!</v>
      </c>
      <c r="FE191" s="17"/>
      <c r="FF191" s="17"/>
      <c r="FG191" s="17"/>
    </row>
    <row r="192" spans="1:163" x14ac:dyDescent="0.2">
      <c r="A192" s="78" t="s">
        <v>475</v>
      </c>
      <c r="B192" s="246" t="e">
        <f>I197/B194</f>
        <v>#DIV/0!</v>
      </c>
      <c r="C192" s="246" t="e">
        <f>I197/C194</f>
        <v>#DIV/0!</v>
      </c>
      <c r="D192" s="246" t="e">
        <f>I197/D194</f>
        <v>#DIV/0!</v>
      </c>
      <c r="E192" s="246" t="e">
        <f>I197/E194</f>
        <v>#DIV/0!</v>
      </c>
      <c r="F192" s="246" t="e">
        <f>I197/F194</f>
        <v>#DIV/0!</v>
      </c>
      <c r="G192" s="246" t="e">
        <f>I197/G194</f>
        <v>#DIV/0!</v>
      </c>
      <c r="H192" s="246" t="e">
        <f>I197/H194</f>
        <v>#DIV/0!</v>
      </c>
      <c r="I192" s="212" t="s">
        <v>881</v>
      </c>
      <c r="J192" s="40"/>
      <c r="K192" s="40"/>
      <c r="N192" s="1">
        <f t="shared" si="188"/>
        <v>88</v>
      </c>
      <c r="O192" s="17">
        <f t="shared" si="189"/>
        <v>88</v>
      </c>
      <c r="P192" s="32" t="s">
        <v>620</v>
      </c>
      <c r="Q192" s="32" t="s">
        <v>621</v>
      </c>
      <c r="R192" s="241">
        <v>28.999762354200001</v>
      </c>
      <c r="S192" s="32">
        <v>3.4483041200000002E-2</v>
      </c>
      <c r="T192" s="17">
        <f t="shared" si="184"/>
        <v>88</v>
      </c>
      <c r="U192" s="1">
        <f t="shared" si="185"/>
        <v>88</v>
      </c>
    </row>
    <row r="193" spans="1:163" x14ac:dyDescent="0.2">
      <c r="A193" s="78" t="s">
        <v>476</v>
      </c>
      <c r="B193" s="213" t="e">
        <f>ROUND(EX233,5)</f>
        <v>#DIV/0!</v>
      </c>
      <c r="C193" s="213" t="e">
        <f t="shared" ref="C193:H193" si="253">ROUND(EY233,5)</f>
        <v>#DIV/0!</v>
      </c>
      <c r="D193" s="213" t="e">
        <f t="shared" si="253"/>
        <v>#DIV/0!</v>
      </c>
      <c r="E193" s="213" t="e">
        <f t="shared" si="253"/>
        <v>#DIV/0!</v>
      </c>
      <c r="F193" s="213" t="e">
        <f t="shared" si="253"/>
        <v>#DIV/0!</v>
      </c>
      <c r="G193" s="213" t="e">
        <f t="shared" si="253"/>
        <v>#DIV/0!</v>
      </c>
      <c r="H193" s="213" t="e">
        <f t="shared" si="253"/>
        <v>#DIV/0!</v>
      </c>
      <c r="I193" s="249" t="s">
        <v>279</v>
      </c>
      <c r="J193" s="40"/>
      <c r="K193" s="40"/>
      <c r="N193" s="1">
        <f t="shared" si="188"/>
        <v>89</v>
      </c>
      <c r="O193" s="17">
        <f t="shared" si="189"/>
        <v>89</v>
      </c>
      <c r="P193" s="32" t="s">
        <v>622</v>
      </c>
      <c r="Q193" s="32" t="s">
        <v>623</v>
      </c>
      <c r="R193" s="241">
        <v>8054.3508705634003</v>
      </c>
      <c r="S193" s="32">
        <v>1.241565E-4</v>
      </c>
      <c r="T193" s="17">
        <f t="shared" si="184"/>
        <v>89</v>
      </c>
      <c r="U193" s="1">
        <f t="shared" si="185"/>
        <v>89</v>
      </c>
      <c r="EX193" s="17" t="e">
        <f>B183</f>
        <v>#DIV/0!</v>
      </c>
      <c r="EY193" s="17" t="e">
        <f t="shared" ref="EY193" si="254">C188</f>
        <v>#DIV/0!</v>
      </c>
      <c r="EZ193" s="17" t="e">
        <f t="shared" ref="EZ193" si="255">D188</f>
        <v>#DIV/0!</v>
      </c>
      <c r="FA193" s="17" t="e">
        <f t="shared" ref="FA193" si="256">E188</f>
        <v>#DIV/0!</v>
      </c>
      <c r="FB193" s="17" t="e">
        <f t="shared" ref="FB193" si="257">F188</f>
        <v>#DIV/0!</v>
      </c>
      <c r="FC193" s="17" t="e">
        <f t="shared" ref="FC193" si="258">G188</f>
        <v>#DIV/0!</v>
      </c>
      <c r="FD193" s="17" t="e">
        <f t="shared" ref="FD193" si="259">H188</f>
        <v>#DIV/0!</v>
      </c>
      <c r="FE193" s="17" t="e">
        <f t="shared" ref="FE193" si="260">I188</f>
        <v>#DIV/0!</v>
      </c>
      <c r="FF193" s="17"/>
      <c r="FG193" s="17"/>
    </row>
    <row r="194" spans="1:163" ht="15" x14ac:dyDescent="0.25">
      <c r="A194" s="78" t="s">
        <v>313</v>
      </c>
      <c r="B194" s="244"/>
      <c r="C194" s="244"/>
      <c r="D194" s="244"/>
      <c r="E194" s="244"/>
      <c r="F194" s="244"/>
      <c r="G194" s="244"/>
      <c r="H194" s="244"/>
      <c r="I194" s="239"/>
      <c r="J194" s="225">
        <v>10</v>
      </c>
      <c r="K194" s="40"/>
      <c r="N194" s="1">
        <f t="shared" si="188"/>
        <v>90</v>
      </c>
      <c r="O194" s="17">
        <f t="shared" si="189"/>
        <v>90</v>
      </c>
      <c r="P194" s="32" t="s">
        <v>624</v>
      </c>
      <c r="Q194" s="32" t="s">
        <v>625</v>
      </c>
      <c r="R194" s="241">
        <v>12.153393619399999</v>
      </c>
      <c r="S194" s="32">
        <v>8.2281544700000001E-2</v>
      </c>
      <c r="T194" s="17">
        <f t="shared" si="184"/>
        <v>90</v>
      </c>
      <c r="U194" s="1">
        <f t="shared" si="185"/>
        <v>90</v>
      </c>
      <c r="EW194" s="16">
        <f>EW180+9</f>
        <v>164</v>
      </c>
      <c r="EX194" s="17">
        <f>B164</f>
        <v>154.06514088776402</v>
      </c>
      <c r="EY194" s="17">
        <f t="shared" ref="EY194:FE194" si="261">C164</f>
        <v>2.0738648639048609</v>
      </c>
      <c r="EZ194" s="17">
        <f t="shared" si="261"/>
        <v>5.3119450071000003</v>
      </c>
      <c r="FA194" s="17">
        <f t="shared" si="261"/>
        <v>3.7680272618999999</v>
      </c>
      <c r="FB194" s="17">
        <f t="shared" si="261"/>
        <v>0.4244756187</v>
      </c>
      <c r="FC194" s="17">
        <f t="shared" si="261"/>
        <v>1.004706817</v>
      </c>
      <c r="FD194" s="17">
        <f t="shared" si="261"/>
        <v>1</v>
      </c>
      <c r="FE194" s="17" t="str">
        <f t="shared" si="261"/>
        <v>Mid-market rates as of 2016-05-12 18:37 UTC</v>
      </c>
      <c r="FF194" s="221" t="str">
        <f>IF(AND(FD194=1,GX99=0),"",IF(AND(FD194&lt;&gt;1),"خطأ",IF(AND(FD194=1,GX99&gt;0),"مشكوك")))</f>
        <v/>
      </c>
      <c r="FG194" s="221"/>
    </row>
    <row r="195" spans="1:163" x14ac:dyDescent="0.2">
      <c r="A195" s="78" t="s">
        <v>473</v>
      </c>
      <c r="B195" s="244"/>
      <c r="C195" s="244"/>
      <c r="D195" s="244"/>
      <c r="E195" s="244"/>
      <c r="F195" s="244"/>
      <c r="G195" s="244"/>
      <c r="H195" s="244"/>
      <c r="I195" s="244"/>
      <c r="J195" s="40"/>
      <c r="K195" s="40"/>
      <c r="N195" s="1">
        <f t="shared" si="188"/>
        <v>91</v>
      </c>
      <c r="O195" s="17">
        <f t="shared" si="189"/>
        <v>91</v>
      </c>
      <c r="P195" s="32" t="s">
        <v>626</v>
      </c>
      <c r="Q195" s="32" t="s">
        <v>627</v>
      </c>
      <c r="R195" s="241">
        <v>32.6602748265</v>
      </c>
      <c r="S195" s="32">
        <v>3.0618235899999999E-2</v>
      </c>
      <c r="T195" s="17">
        <f t="shared" si="184"/>
        <v>91</v>
      </c>
      <c r="U195" s="1">
        <f t="shared" si="185"/>
        <v>91</v>
      </c>
      <c r="EX195" s="17" t="e">
        <f>B165</f>
        <v>#DIV/0!</v>
      </c>
      <c r="EY195" s="17" t="e">
        <f t="shared" ref="EY195:FE195" si="262">C165</f>
        <v>#DIV/0!</v>
      </c>
      <c r="EZ195" s="17" t="e">
        <f t="shared" si="262"/>
        <v>#DIV/0!</v>
      </c>
      <c r="FA195" s="17" t="e">
        <f t="shared" si="262"/>
        <v>#DIV/0!</v>
      </c>
      <c r="FB195" s="17" t="e">
        <f t="shared" si="262"/>
        <v>#DIV/0!</v>
      </c>
      <c r="FC195" s="17" t="e">
        <f t="shared" si="262"/>
        <v>#DIV/0!</v>
      </c>
      <c r="FD195" s="17" t="e">
        <f t="shared" si="262"/>
        <v>#DIV/0!</v>
      </c>
      <c r="FE195" s="17" t="str">
        <f t="shared" si="262"/>
        <v>الدفعة السابعة</v>
      </c>
      <c r="FF195" s="17"/>
      <c r="FG195" s="17"/>
    </row>
    <row r="196" spans="1:163" x14ac:dyDescent="0.2">
      <c r="A196" s="211" t="s">
        <v>477</v>
      </c>
      <c r="B196" s="247" t="e">
        <f>ROUND(B193-B195,8)</f>
        <v>#DIV/0!</v>
      </c>
      <c r="C196" s="247" t="e">
        <f t="shared" ref="C196:H196" si="263">ROUND(C193-C195,8)</f>
        <v>#DIV/0!</v>
      </c>
      <c r="D196" s="247" t="e">
        <f t="shared" si="263"/>
        <v>#DIV/0!</v>
      </c>
      <c r="E196" s="247" t="e">
        <f t="shared" si="263"/>
        <v>#DIV/0!</v>
      </c>
      <c r="F196" s="247" t="e">
        <f t="shared" si="263"/>
        <v>#DIV/0!</v>
      </c>
      <c r="G196" s="247" t="e">
        <f t="shared" si="263"/>
        <v>#DIV/0!</v>
      </c>
      <c r="H196" s="247" t="e">
        <f t="shared" si="263"/>
        <v>#DIV/0!</v>
      </c>
      <c r="I196" s="249" t="s">
        <v>308</v>
      </c>
      <c r="J196" s="40"/>
      <c r="K196" s="40"/>
      <c r="N196" s="1">
        <f t="shared" si="188"/>
        <v>92</v>
      </c>
      <c r="O196" s="17">
        <f t="shared" si="189"/>
        <v>92</v>
      </c>
      <c r="P196" s="32" t="s">
        <v>175</v>
      </c>
      <c r="Q196" s="32" t="s">
        <v>628</v>
      </c>
      <c r="R196" s="241">
        <v>1.55028166E-2</v>
      </c>
      <c r="S196" s="32">
        <v>64.5044076808</v>
      </c>
      <c r="T196" s="17">
        <f t="shared" si="184"/>
        <v>92</v>
      </c>
      <c r="U196" s="1">
        <f t="shared" si="185"/>
        <v>92</v>
      </c>
      <c r="EX196" s="17" t="e">
        <f>B166</f>
        <v>#DIV/0!</v>
      </c>
      <c r="EY196" s="17" t="e">
        <f t="shared" ref="EY196:FE196" si="264">C166</f>
        <v>#DIV/0!</v>
      </c>
      <c r="EZ196" s="17" t="e">
        <f t="shared" si="264"/>
        <v>#DIV/0!</v>
      </c>
      <c r="FA196" s="17" t="e">
        <f t="shared" si="264"/>
        <v>#DIV/0!</v>
      </c>
      <c r="FB196" s="17" t="e">
        <f t="shared" si="264"/>
        <v>#DIV/0!</v>
      </c>
      <c r="FC196" s="17" t="e">
        <f t="shared" si="264"/>
        <v>#DIV/0!</v>
      </c>
      <c r="FD196" s="17" t="e">
        <f t="shared" si="264"/>
        <v>#DIV/0!</v>
      </c>
      <c r="FE196" s="17" t="str">
        <f t="shared" si="264"/>
        <v>التاريخ</v>
      </c>
      <c r="FF196" s="17"/>
      <c r="FG196" s="17"/>
    </row>
    <row r="197" spans="1:163" ht="15" x14ac:dyDescent="0.25">
      <c r="A197" s="78" t="s">
        <v>916</v>
      </c>
      <c r="B197" s="214" t="e">
        <f>B202</f>
        <v>#DIV/0!</v>
      </c>
      <c r="C197" s="214" t="e">
        <f t="shared" ref="C197:H197" si="265">C202</f>
        <v>#DIV/0!</v>
      </c>
      <c r="D197" s="214" t="e">
        <f t="shared" si="265"/>
        <v>#DIV/0!</v>
      </c>
      <c r="E197" s="214" t="e">
        <f t="shared" si="265"/>
        <v>#DIV/0!</v>
      </c>
      <c r="F197" s="214" t="e">
        <f t="shared" si="265"/>
        <v>#DIV/0!</v>
      </c>
      <c r="G197" s="214" t="e">
        <f t="shared" si="265"/>
        <v>#DIV/0!</v>
      </c>
      <c r="H197" s="214" t="e">
        <f t="shared" si="265"/>
        <v>#DIV/0!</v>
      </c>
      <c r="I197" s="248" t="e">
        <f>ROUND(SUM(B198:H198),5)</f>
        <v>#DIV/0!</v>
      </c>
      <c r="J197" s="105" t="e">
        <f>IF(AND(I197&lt;0),"خطأ",IF(AND(I197&gt;=0),""))</f>
        <v>#DIV/0!</v>
      </c>
      <c r="K197" s="40"/>
      <c r="N197" s="1">
        <f t="shared" si="188"/>
        <v>93</v>
      </c>
      <c r="O197" s="17">
        <f t="shared" si="189"/>
        <v>93</v>
      </c>
      <c r="P197" s="32" t="s">
        <v>629</v>
      </c>
      <c r="Q197" s="32" t="s">
        <v>630</v>
      </c>
      <c r="R197" s="241">
        <v>142.24200259680001</v>
      </c>
      <c r="S197" s="32">
        <v>7.0302721999999998E-3</v>
      </c>
      <c r="T197" s="17">
        <f t="shared" si="184"/>
        <v>93</v>
      </c>
      <c r="U197" s="1">
        <f t="shared" si="185"/>
        <v>93</v>
      </c>
      <c r="EW197" s="16">
        <v>7</v>
      </c>
      <c r="EX197" s="17">
        <f>B167</f>
        <v>0</v>
      </c>
      <c r="EY197" s="17">
        <f t="shared" ref="EY197:FE197" si="266">C167</f>
        <v>0</v>
      </c>
      <c r="EZ197" s="17">
        <f t="shared" si="266"/>
        <v>0</v>
      </c>
      <c r="FA197" s="17">
        <f t="shared" si="266"/>
        <v>0</v>
      </c>
      <c r="FB197" s="17">
        <f t="shared" si="266"/>
        <v>0</v>
      </c>
      <c r="FC197" s="17">
        <f t="shared" si="266"/>
        <v>0</v>
      </c>
      <c r="FD197" s="17">
        <f t="shared" si="266"/>
        <v>0</v>
      </c>
      <c r="FE197" s="17">
        <f t="shared" si="266"/>
        <v>0</v>
      </c>
      <c r="FF197" s="17"/>
      <c r="FG197" s="17"/>
    </row>
    <row r="198" spans="1:163" x14ac:dyDescent="0.2">
      <c r="A198" s="91"/>
      <c r="B198" s="252" t="e">
        <f>B196*B194</f>
        <v>#DIV/0!</v>
      </c>
      <c r="C198" s="252" t="e">
        <f t="shared" ref="C198:H198" si="267">C196*C194</f>
        <v>#DIV/0!</v>
      </c>
      <c r="D198" s="252" t="e">
        <f t="shared" si="267"/>
        <v>#DIV/0!</v>
      </c>
      <c r="E198" s="252" t="e">
        <f t="shared" si="267"/>
        <v>#DIV/0!</v>
      </c>
      <c r="F198" s="252" t="e">
        <f t="shared" si="267"/>
        <v>#DIV/0!</v>
      </c>
      <c r="G198" s="252" t="e">
        <f t="shared" si="267"/>
        <v>#DIV/0!</v>
      </c>
      <c r="H198" s="252" t="e">
        <f t="shared" si="267"/>
        <v>#DIV/0!</v>
      </c>
      <c r="I198" s="252"/>
      <c r="J198" s="91"/>
      <c r="K198" s="40"/>
      <c r="N198" s="1">
        <f t="shared" si="188"/>
        <v>94</v>
      </c>
      <c r="O198" s="17">
        <f t="shared" si="189"/>
        <v>94</v>
      </c>
      <c r="P198" s="32" t="s">
        <v>631</v>
      </c>
      <c r="Q198" s="32" t="s">
        <v>632</v>
      </c>
      <c r="R198" s="241">
        <v>58.348051557600002</v>
      </c>
      <c r="S198" s="32">
        <v>1.71385329E-2</v>
      </c>
      <c r="T198" s="17">
        <f t="shared" si="184"/>
        <v>94</v>
      </c>
      <c r="U198" s="1">
        <f t="shared" si="185"/>
        <v>94</v>
      </c>
      <c r="EX198" s="17">
        <f>B177</f>
        <v>0</v>
      </c>
      <c r="EY198" s="17">
        <f t="shared" ref="EY198:FE198" si="268">C177</f>
        <v>0</v>
      </c>
      <c r="EZ198" s="17">
        <f t="shared" si="268"/>
        <v>0</v>
      </c>
      <c r="FA198" s="17">
        <f t="shared" si="268"/>
        <v>0</v>
      </c>
      <c r="FB198" s="17">
        <f t="shared" si="268"/>
        <v>0</v>
      </c>
      <c r="FC198" s="17">
        <f t="shared" si="268"/>
        <v>0</v>
      </c>
      <c r="FD198" s="17">
        <f t="shared" si="268"/>
        <v>0</v>
      </c>
      <c r="FE198" s="17">
        <f t="shared" si="268"/>
        <v>0</v>
      </c>
      <c r="FF198" s="17"/>
      <c r="FG198" s="17"/>
    </row>
    <row r="199" spans="1:163" x14ac:dyDescent="0.2">
      <c r="A199" s="78" t="s">
        <v>312</v>
      </c>
      <c r="B199" s="249" t="str">
        <f t="shared" ref="B199:H199" si="269">B$109</f>
        <v>الذهب</v>
      </c>
      <c r="C199" s="249" t="str">
        <f t="shared" si="269"/>
        <v>الفضة</v>
      </c>
      <c r="D199" s="249" t="str">
        <f t="shared" si="269"/>
        <v>دينار</v>
      </c>
      <c r="E199" s="249" t="str">
        <f t="shared" si="269"/>
        <v>دولار</v>
      </c>
      <c r="F199" s="249" t="str">
        <f t="shared" si="269"/>
        <v>جنيه</v>
      </c>
      <c r="G199" s="249" t="str">
        <f t="shared" si="269"/>
        <v>ريال</v>
      </c>
      <c r="H199" s="249" t="str">
        <f t="shared" si="269"/>
        <v>شيكل</v>
      </c>
      <c r="I199" s="249" t="s">
        <v>279</v>
      </c>
      <c r="J199" s="40"/>
      <c r="K199" s="40"/>
      <c r="N199" s="1">
        <f t="shared" si="188"/>
        <v>95</v>
      </c>
      <c r="O199" s="17">
        <f t="shared" si="189"/>
        <v>95</v>
      </c>
      <c r="P199" s="32" t="s">
        <v>633</v>
      </c>
      <c r="Q199" s="32" t="s">
        <v>634</v>
      </c>
      <c r="R199" s="241">
        <v>0.35659786030000001</v>
      </c>
      <c r="S199" s="32">
        <v>2.8042793058000002</v>
      </c>
      <c r="T199" s="17">
        <f t="shared" si="184"/>
        <v>95</v>
      </c>
      <c r="U199" s="1">
        <f t="shared" si="185"/>
        <v>95</v>
      </c>
      <c r="EX199" s="17" t="e">
        <f>B169</f>
        <v>#DIV/0!</v>
      </c>
      <c r="EY199" s="17" t="e">
        <f t="shared" ref="EY199:FE199" si="270">C169</f>
        <v>#DIV/0!</v>
      </c>
      <c r="EZ199" s="17" t="e">
        <f t="shared" si="270"/>
        <v>#DIV/0!</v>
      </c>
      <c r="FA199" s="17" t="e">
        <f t="shared" si="270"/>
        <v>#DIV/0!</v>
      </c>
      <c r="FB199" s="17" t="e">
        <f t="shared" si="270"/>
        <v>#DIV/0!</v>
      </c>
      <c r="FC199" s="17" t="e">
        <f t="shared" si="270"/>
        <v>#DIV/0!</v>
      </c>
      <c r="FD199" s="17" t="e">
        <f t="shared" si="270"/>
        <v>#DIV/0!</v>
      </c>
      <c r="FE199" s="17" t="str">
        <f t="shared" si="270"/>
        <v>المجموع بالمحلي</v>
      </c>
      <c r="FF199" s="17"/>
      <c r="FG199" s="17"/>
    </row>
    <row r="200" spans="1:163" ht="15" x14ac:dyDescent="0.25">
      <c r="A200" s="78" t="s">
        <v>917</v>
      </c>
      <c r="B200" s="215">
        <f>B191</f>
        <v>154.06514088776402</v>
      </c>
      <c r="C200" s="215">
        <f t="shared" ref="C200:H200" si="271">C191</f>
        <v>2.0738648639048609</v>
      </c>
      <c r="D200" s="215">
        <f t="shared" si="271"/>
        <v>5.3119450071000003</v>
      </c>
      <c r="E200" s="215">
        <f t="shared" si="271"/>
        <v>3.7680272618999999</v>
      </c>
      <c r="F200" s="215">
        <f t="shared" si="271"/>
        <v>0.4244756187</v>
      </c>
      <c r="G200" s="215">
        <f t="shared" si="271"/>
        <v>1.004706817</v>
      </c>
      <c r="H200" s="215">
        <f t="shared" si="271"/>
        <v>1</v>
      </c>
      <c r="I200" s="108" t="str">
        <f>AA106</f>
        <v>Mid-market rates as of 2016-05-12 18:37 UTC</v>
      </c>
      <c r="J200" s="110" t="str">
        <f>J110</f>
        <v/>
      </c>
      <c r="K200" s="40"/>
      <c r="N200" s="1">
        <f t="shared" si="188"/>
        <v>96</v>
      </c>
      <c r="O200" s="17">
        <f t="shared" si="189"/>
        <v>96</v>
      </c>
      <c r="P200" s="32" t="s">
        <v>635</v>
      </c>
      <c r="Q200" s="32" t="s">
        <v>636</v>
      </c>
      <c r="R200" s="241">
        <v>32.642759943800002</v>
      </c>
      <c r="S200" s="32">
        <v>3.0634664499999999E-2</v>
      </c>
      <c r="T200" s="17">
        <f t="shared" si="184"/>
        <v>96</v>
      </c>
      <c r="U200" s="1">
        <f t="shared" si="185"/>
        <v>96</v>
      </c>
      <c r="EX200" s="17" t="e">
        <f>B170</f>
        <v>#DIV/0!</v>
      </c>
      <c r="EY200" s="17" t="e">
        <f t="shared" ref="EY200:FE200" si="272">C170</f>
        <v>#DIV/0!</v>
      </c>
      <c r="EZ200" s="17" t="e">
        <f t="shared" si="272"/>
        <v>#DIV/0!</v>
      </c>
      <c r="FA200" s="17" t="e">
        <f t="shared" si="272"/>
        <v>#DIV/0!</v>
      </c>
      <c r="FB200" s="17" t="e">
        <f t="shared" si="272"/>
        <v>#DIV/0!</v>
      </c>
      <c r="FC200" s="17" t="e">
        <f t="shared" si="272"/>
        <v>#DIV/0!</v>
      </c>
      <c r="FD200" s="17" t="e">
        <f t="shared" si="272"/>
        <v>#DIV/0!</v>
      </c>
      <c r="FE200" s="17" t="e">
        <f t="shared" si="272"/>
        <v>#DIV/0!</v>
      </c>
      <c r="FF200" s="221" t="e">
        <f>IF(AND(FE200&lt;0),"خطأ",IF(AND(FE200&gt;=0),""))</f>
        <v>#DIV/0!</v>
      </c>
      <c r="FG200" s="221" t="e">
        <f>IF(AND(FF200&lt;0),"خطأ",IF(AND(FF200&gt;=0),""))</f>
        <v>#DIV/0!</v>
      </c>
    </row>
    <row r="201" spans="1:163" x14ac:dyDescent="0.2">
      <c r="A201" s="78" t="s">
        <v>475</v>
      </c>
      <c r="B201" s="246" t="e">
        <f>I206/B203</f>
        <v>#DIV/0!</v>
      </c>
      <c r="C201" s="246" t="e">
        <f>I206/C203</f>
        <v>#DIV/0!</v>
      </c>
      <c r="D201" s="246" t="e">
        <f>I206/D203</f>
        <v>#DIV/0!</v>
      </c>
      <c r="E201" s="246" t="e">
        <f>I206/E203</f>
        <v>#DIV/0!</v>
      </c>
      <c r="F201" s="246" t="e">
        <f>I206/F203</f>
        <v>#DIV/0!</v>
      </c>
      <c r="G201" s="246" t="e">
        <f>I206/G203</f>
        <v>#DIV/0!</v>
      </c>
      <c r="H201" s="246" t="e">
        <f>I206/H203</f>
        <v>#DIV/0!</v>
      </c>
      <c r="I201" s="219" t="s">
        <v>882</v>
      </c>
      <c r="J201" s="40"/>
      <c r="K201" s="40"/>
      <c r="N201" s="1">
        <f t="shared" si="188"/>
        <v>97</v>
      </c>
      <c r="O201" s="17">
        <f t="shared" si="189"/>
        <v>97</v>
      </c>
      <c r="P201" s="32" t="s">
        <v>637</v>
      </c>
      <c r="Q201" s="32" t="s">
        <v>638</v>
      </c>
      <c r="R201" s="241">
        <v>9.3070876995000003</v>
      </c>
      <c r="S201" s="32">
        <v>0.10744499590000001</v>
      </c>
      <c r="T201" s="17">
        <f t="shared" si="184"/>
        <v>97</v>
      </c>
      <c r="U201" s="1">
        <f t="shared" si="185"/>
        <v>97</v>
      </c>
      <c r="EX201" s="17"/>
      <c r="EY201" s="17"/>
      <c r="EZ201" s="17"/>
      <c r="FA201" s="17"/>
      <c r="FB201" s="17"/>
      <c r="FC201" s="17"/>
      <c r="FD201" s="17"/>
      <c r="FE201" s="17"/>
      <c r="FF201" s="17"/>
      <c r="FG201" s="17"/>
    </row>
    <row r="202" spans="1:163" x14ac:dyDescent="0.2">
      <c r="A202" s="78" t="s">
        <v>476</v>
      </c>
      <c r="B202" s="213" t="e">
        <f>ROUND(EX247,5)</f>
        <v>#DIV/0!</v>
      </c>
      <c r="C202" s="213" t="e">
        <f t="shared" ref="C202:H202" si="273">ROUND(EY247,5)</f>
        <v>#DIV/0!</v>
      </c>
      <c r="D202" s="213" t="e">
        <f t="shared" si="273"/>
        <v>#DIV/0!</v>
      </c>
      <c r="E202" s="213" t="e">
        <f t="shared" si="273"/>
        <v>#DIV/0!</v>
      </c>
      <c r="F202" s="213" t="e">
        <f t="shared" si="273"/>
        <v>#DIV/0!</v>
      </c>
      <c r="G202" s="213" t="e">
        <f t="shared" si="273"/>
        <v>#DIV/0!</v>
      </c>
      <c r="H202" s="213" t="e">
        <f t="shared" si="273"/>
        <v>#DIV/0!</v>
      </c>
      <c r="I202" s="249" t="s">
        <v>279</v>
      </c>
      <c r="J202" s="40"/>
      <c r="K202" s="40"/>
      <c r="N202" s="1">
        <f t="shared" si="188"/>
        <v>98</v>
      </c>
      <c r="O202" s="17">
        <f t="shared" si="189"/>
        <v>98</v>
      </c>
      <c r="P202" s="32" t="s">
        <v>639</v>
      </c>
      <c r="Q202" s="32" t="s">
        <v>640</v>
      </c>
      <c r="R202" s="241">
        <v>1.0111322143999999</v>
      </c>
      <c r="S202" s="32">
        <v>0.98899034740000002</v>
      </c>
      <c r="T202" s="17">
        <f t="shared" si="184"/>
        <v>98</v>
      </c>
      <c r="U202" s="1">
        <f t="shared" si="185"/>
        <v>98</v>
      </c>
      <c r="EX202" s="17" t="e">
        <f>IF(AND(EX199&gt;=0),EX199*1,IF(AND(EX199&lt;0),EX199*0))</f>
        <v>#DIV/0!</v>
      </c>
      <c r="EY202" s="17" t="e">
        <f t="shared" ref="EY202:FD202" si="274">IF(AND(EY199&gt;=0),EY199*1,IF(AND(EY199&lt;0),EY199*0))</f>
        <v>#DIV/0!</v>
      </c>
      <c r="EZ202" s="17" t="e">
        <f t="shared" si="274"/>
        <v>#DIV/0!</v>
      </c>
      <c r="FA202" s="17" t="e">
        <f t="shared" si="274"/>
        <v>#DIV/0!</v>
      </c>
      <c r="FB202" s="17" t="e">
        <f t="shared" si="274"/>
        <v>#DIV/0!</v>
      </c>
      <c r="FC202" s="17" t="e">
        <f t="shared" si="274"/>
        <v>#DIV/0!</v>
      </c>
      <c r="FD202" s="17" t="e">
        <f t="shared" si="274"/>
        <v>#DIV/0!</v>
      </c>
      <c r="FE202" s="17"/>
      <c r="FF202" s="17"/>
      <c r="FG202" s="17"/>
    </row>
    <row r="203" spans="1:163" x14ac:dyDescent="0.2">
      <c r="A203" s="78" t="s">
        <v>313</v>
      </c>
      <c r="B203" s="244"/>
      <c r="C203" s="244"/>
      <c r="D203" s="244"/>
      <c r="E203" s="244"/>
      <c r="F203" s="244"/>
      <c r="G203" s="244"/>
      <c r="H203" s="244"/>
      <c r="I203" s="239"/>
      <c r="J203" s="225">
        <v>11</v>
      </c>
      <c r="K203" s="40"/>
      <c r="N203" s="1">
        <f t="shared" si="188"/>
        <v>99</v>
      </c>
      <c r="O203" s="17">
        <f t="shared" si="189"/>
        <v>99</v>
      </c>
      <c r="P203" s="32" t="s">
        <v>641</v>
      </c>
      <c r="Q203" s="32" t="s">
        <v>642</v>
      </c>
      <c r="R203" s="241">
        <v>43.983012954199999</v>
      </c>
      <c r="S203" s="32">
        <v>2.2736050399999999E-2</v>
      </c>
      <c r="T203" s="17">
        <f t="shared" si="184"/>
        <v>99</v>
      </c>
      <c r="U203" s="1">
        <f t="shared" si="185"/>
        <v>99</v>
      </c>
      <c r="EX203" s="17" t="e">
        <f>EX202*EX197</f>
        <v>#DIV/0!</v>
      </c>
      <c r="EY203" s="17" t="e">
        <f t="shared" ref="EY203:FD203" si="275">EY202*EY197</f>
        <v>#DIV/0!</v>
      </c>
      <c r="EZ203" s="17" t="e">
        <f t="shared" si="275"/>
        <v>#DIV/0!</v>
      </c>
      <c r="FA203" s="17" t="e">
        <f t="shared" si="275"/>
        <v>#DIV/0!</v>
      </c>
      <c r="FB203" s="17" t="e">
        <f t="shared" si="275"/>
        <v>#DIV/0!</v>
      </c>
      <c r="FC203" s="17" t="e">
        <f t="shared" si="275"/>
        <v>#DIV/0!</v>
      </c>
      <c r="FD203" s="17" t="e">
        <f t="shared" si="275"/>
        <v>#DIV/0!</v>
      </c>
      <c r="FE203" s="17" t="e">
        <f>SUM(EX203:FD203)</f>
        <v>#DIV/0!</v>
      </c>
      <c r="FF203" s="17"/>
      <c r="FG203" s="17"/>
    </row>
    <row r="204" spans="1:163" x14ac:dyDescent="0.2">
      <c r="A204" s="78" t="s">
        <v>473</v>
      </c>
      <c r="B204" s="244"/>
      <c r="C204" s="244"/>
      <c r="D204" s="244"/>
      <c r="E204" s="244"/>
      <c r="F204" s="244"/>
      <c r="G204" s="244"/>
      <c r="H204" s="244"/>
      <c r="I204" s="244"/>
      <c r="J204" s="40"/>
      <c r="K204" s="40"/>
      <c r="N204" s="1">
        <f t="shared" si="188"/>
        <v>100</v>
      </c>
      <c r="O204" s="17">
        <f t="shared" si="189"/>
        <v>100</v>
      </c>
      <c r="P204" s="32" t="s">
        <v>643</v>
      </c>
      <c r="Q204" s="32" t="s">
        <v>644</v>
      </c>
      <c r="R204" s="241">
        <v>8.3571432319000003</v>
      </c>
      <c r="S204" s="32">
        <v>0.11965811430000001</v>
      </c>
      <c r="T204" s="17">
        <f t="shared" si="184"/>
        <v>100</v>
      </c>
      <c r="U204" s="1">
        <f t="shared" si="185"/>
        <v>100</v>
      </c>
      <c r="EX204" s="17" t="e">
        <f>FF204*EX203</f>
        <v>#DIV/0!</v>
      </c>
      <c r="EY204" s="17" t="e">
        <f>FF204*EY203</f>
        <v>#DIV/0!</v>
      </c>
      <c r="EZ204" s="17" t="e">
        <f>FF204*EZ203</f>
        <v>#DIV/0!</v>
      </c>
      <c r="FA204" s="17" t="e">
        <f>FF204*FA203</f>
        <v>#DIV/0!</v>
      </c>
      <c r="FB204" s="17" t="e">
        <f>FF204*FB203</f>
        <v>#DIV/0!</v>
      </c>
      <c r="FC204" s="17" t="e">
        <f>FF204*FC203</f>
        <v>#DIV/0!</v>
      </c>
      <c r="FD204" s="17" t="e">
        <f>FF204*FD203</f>
        <v>#DIV/0!</v>
      </c>
      <c r="FE204" s="17" t="e">
        <f>FF204*FE203</f>
        <v>#DIV/0!</v>
      </c>
      <c r="FF204" s="17" t="e">
        <f>FE200/FE203</f>
        <v>#DIV/0!</v>
      </c>
      <c r="FG204" s="17" t="e">
        <f>SUM(EX204:FD204)</f>
        <v>#DIV/0!</v>
      </c>
    </row>
    <row r="205" spans="1:163" x14ac:dyDescent="0.2">
      <c r="A205" s="211" t="s">
        <v>477</v>
      </c>
      <c r="B205" s="247" t="e">
        <f>ROUND(B202-B204,8)</f>
        <v>#DIV/0!</v>
      </c>
      <c r="C205" s="247" t="e">
        <f t="shared" ref="C205:H205" si="276">ROUND(C202-C204,8)</f>
        <v>#DIV/0!</v>
      </c>
      <c r="D205" s="247" t="e">
        <f t="shared" si="276"/>
        <v>#DIV/0!</v>
      </c>
      <c r="E205" s="247" t="e">
        <f t="shared" si="276"/>
        <v>#DIV/0!</v>
      </c>
      <c r="F205" s="247" t="e">
        <f t="shared" si="276"/>
        <v>#DIV/0!</v>
      </c>
      <c r="G205" s="247" t="e">
        <f t="shared" si="276"/>
        <v>#DIV/0!</v>
      </c>
      <c r="H205" s="247" t="e">
        <f t="shared" si="276"/>
        <v>#DIV/0!</v>
      </c>
      <c r="I205" s="249" t="s">
        <v>308</v>
      </c>
      <c r="J205" s="40"/>
      <c r="K205" s="40"/>
      <c r="N205" s="1">
        <f t="shared" si="188"/>
        <v>101</v>
      </c>
      <c r="O205" s="17">
        <f t="shared" si="189"/>
        <v>101</v>
      </c>
      <c r="P205" s="32" t="s">
        <v>645</v>
      </c>
      <c r="Q205" s="32" t="s">
        <v>646</v>
      </c>
      <c r="R205" s="241">
        <v>18.203115126499998</v>
      </c>
      <c r="S205" s="32">
        <v>5.4935652100000003E-2</v>
      </c>
      <c r="T205" s="17">
        <f t="shared" si="184"/>
        <v>101</v>
      </c>
      <c r="U205" s="1">
        <f t="shared" si="185"/>
        <v>101</v>
      </c>
      <c r="EX205" s="17" t="e">
        <f>EX204/EX197</f>
        <v>#DIV/0!</v>
      </c>
      <c r="EY205" s="17" t="e">
        <f t="shared" ref="EY205:FD205" si="277">EY204/EY197</f>
        <v>#DIV/0!</v>
      </c>
      <c r="EZ205" s="17" t="e">
        <f t="shared" si="277"/>
        <v>#DIV/0!</v>
      </c>
      <c r="FA205" s="17" t="e">
        <f t="shared" si="277"/>
        <v>#DIV/0!</v>
      </c>
      <c r="FB205" s="17" t="e">
        <f t="shared" si="277"/>
        <v>#DIV/0!</v>
      </c>
      <c r="FC205" s="17" t="e">
        <f t="shared" si="277"/>
        <v>#DIV/0!</v>
      </c>
      <c r="FD205" s="17" t="e">
        <f t="shared" si="277"/>
        <v>#DIV/0!</v>
      </c>
      <c r="FE205" s="17"/>
      <c r="FF205" s="17"/>
      <c r="FG205" s="17"/>
    </row>
    <row r="206" spans="1:163" ht="15" x14ac:dyDescent="0.25">
      <c r="A206" s="78" t="s">
        <v>916</v>
      </c>
      <c r="B206" s="214" t="e">
        <f>B211</f>
        <v>#DIV/0!</v>
      </c>
      <c r="C206" s="214" t="e">
        <f t="shared" ref="C206:H206" si="278">C211</f>
        <v>#DIV/0!</v>
      </c>
      <c r="D206" s="214" t="e">
        <f t="shared" si="278"/>
        <v>#DIV/0!</v>
      </c>
      <c r="E206" s="214" t="e">
        <f t="shared" si="278"/>
        <v>#DIV/0!</v>
      </c>
      <c r="F206" s="214" t="e">
        <f t="shared" si="278"/>
        <v>#DIV/0!</v>
      </c>
      <c r="G206" s="214" t="e">
        <f t="shared" si="278"/>
        <v>#DIV/0!</v>
      </c>
      <c r="H206" s="214" t="e">
        <f t="shared" si="278"/>
        <v>#DIV/0!</v>
      </c>
      <c r="I206" s="248" t="e">
        <f>ROUND(SUM(B207:H207),5)</f>
        <v>#DIV/0!</v>
      </c>
      <c r="J206" s="105" t="e">
        <f>IF(AND(I206&lt;0),"خطأ",IF(AND(I206&gt;=0),""))</f>
        <v>#DIV/0!</v>
      </c>
      <c r="K206" s="40"/>
      <c r="N206" s="1">
        <f t="shared" si="188"/>
        <v>102</v>
      </c>
      <c r="O206" s="17">
        <f t="shared" si="189"/>
        <v>102</v>
      </c>
      <c r="P206" s="32" t="s">
        <v>647</v>
      </c>
      <c r="Q206" s="32" t="s">
        <v>648</v>
      </c>
      <c r="R206" s="241">
        <v>400.07667582210001</v>
      </c>
      <c r="S206" s="32">
        <v>2.4995209000000002E-3</v>
      </c>
      <c r="T206" s="17">
        <f t="shared" si="184"/>
        <v>102</v>
      </c>
      <c r="U206" s="1">
        <f t="shared" si="185"/>
        <v>102</v>
      </c>
    </row>
    <row r="207" spans="1:163" x14ac:dyDescent="0.2">
      <c r="A207" s="91"/>
      <c r="B207" s="252" t="e">
        <f>B205*B203</f>
        <v>#DIV/0!</v>
      </c>
      <c r="C207" s="252" t="e">
        <f t="shared" ref="C207:H207" si="279">C205*C203</f>
        <v>#DIV/0!</v>
      </c>
      <c r="D207" s="252" t="e">
        <f t="shared" si="279"/>
        <v>#DIV/0!</v>
      </c>
      <c r="E207" s="252" t="e">
        <f t="shared" si="279"/>
        <v>#DIV/0!</v>
      </c>
      <c r="F207" s="252" t="e">
        <f t="shared" si="279"/>
        <v>#DIV/0!</v>
      </c>
      <c r="G207" s="252" t="e">
        <f t="shared" si="279"/>
        <v>#DIV/0!</v>
      </c>
      <c r="H207" s="252" t="e">
        <f t="shared" si="279"/>
        <v>#DIV/0!</v>
      </c>
      <c r="I207" s="252"/>
      <c r="J207" s="91"/>
      <c r="K207" s="40"/>
      <c r="N207" s="1">
        <f t="shared" si="188"/>
        <v>103</v>
      </c>
      <c r="O207" s="17">
        <f t="shared" si="189"/>
        <v>103</v>
      </c>
      <c r="P207" s="32" t="s">
        <v>649</v>
      </c>
      <c r="Q207" s="32" t="s">
        <v>650</v>
      </c>
      <c r="R207" s="241">
        <v>27.83261083</v>
      </c>
      <c r="S207" s="32">
        <v>3.5929076400000003E-2</v>
      </c>
      <c r="T207" s="17">
        <f t="shared" si="184"/>
        <v>103</v>
      </c>
      <c r="U207" s="1">
        <f t="shared" si="185"/>
        <v>103</v>
      </c>
      <c r="EX207" s="17" t="e">
        <f>B197</f>
        <v>#DIV/0!</v>
      </c>
      <c r="EY207" s="17" t="e">
        <f t="shared" ref="EY207" si="280">C202</f>
        <v>#DIV/0!</v>
      </c>
      <c r="EZ207" s="17" t="e">
        <f t="shared" ref="EZ207" si="281">D202</f>
        <v>#DIV/0!</v>
      </c>
      <c r="FA207" s="17" t="e">
        <f t="shared" ref="FA207" si="282">E202</f>
        <v>#DIV/0!</v>
      </c>
      <c r="FB207" s="17" t="e">
        <f t="shared" ref="FB207" si="283">F202</f>
        <v>#DIV/0!</v>
      </c>
      <c r="FC207" s="17" t="e">
        <f t="shared" ref="FC207" si="284">G202</f>
        <v>#DIV/0!</v>
      </c>
      <c r="FD207" s="17" t="e">
        <f t="shared" ref="FD207" si="285">H202</f>
        <v>#DIV/0!</v>
      </c>
      <c r="FE207" s="17" t="str">
        <f t="shared" ref="FE207" si="286">I202</f>
        <v>التاريخ</v>
      </c>
      <c r="FF207" s="17"/>
      <c r="FG207" s="17"/>
    </row>
    <row r="208" spans="1:163" ht="15" x14ac:dyDescent="0.25">
      <c r="A208" s="78" t="s">
        <v>312</v>
      </c>
      <c r="B208" s="249" t="str">
        <f t="shared" ref="B208:H208" si="287">B$109</f>
        <v>الذهب</v>
      </c>
      <c r="C208" s="249" t="str">
        <f t="shared" si="287"/>
        <v>الفضة</v>
      </c>
      <c r="D208" s="249" t="str">
        <f t="shared" si="287"/>
        <v>دينار</v>
      </c>
      <c r="E208" s="249" t="str">
        <f t="shared" si="287"/>
        <v>دولار</v>
      </c>
      <c r="F208" s="249" t="str">
        <f t="shared" si="287"/>
        <v>جنيه</v>
      </c>
      <c r="G208" s="249" t="str">
        <f t="shared" si="287"/>
        <v>ريال</v>
      </c>
      <c r="H208" s="249" t="str">
        <f t="shared" si="287"/>
        <v>شيكل</v>
      </c>
      <c r="I208" s="249" t="s">
        <v>279</v>
      </c>
      <c r="J208" s="40"/>
      <c r="K208" s="40"/>
      <c r="N208" s="1">
        <f t="shared" si="188"/>
        <v>104</v>
      </c>
      <c r="O208" s="17">
        <f t="shared" si="189"/>
        <v>104</v>
      </c>
      <c r="P208" s="32" t="s">
        <v>651</v>
      </c>
      <c r="Q208" s="32" t="s">
        <v>652</v>
      </c>
      <c r="R208" s="241">
        <v>1.7664331609999999</v>
      </c>
      <c r="S208" s="32">
        <v>0.56611256070000004</v>
      </c>
      <c r="T208" s="17">
        <f t="shared" si="184"/>
        <v>104</v>
      </c>
      <c r="U208" s="1">
        <f t="shared" si="185"/>
        <v>104</v>
      </c>
      <c r="EW208" s="16">
        <f>EW194+9</f>
        <v>173</v>
      </c>
      <c r="EX208" s="17">
        <f>B173</f>
        <v>154.06514088776402</v>
      </c>
      <c r="EY208" s="17">
        <f t="shared" ref="EY208:FE208" si="288">C173</f>
        <v>2.0738648639048609</v>
      </c>
      <c r="EZ208" s="17">
        <f t="shared" si="288"/>
        <v>5.3119450071000003</v>
      </c>
      <c r="FA208" s="17">
        <f t="shared" si="288"/>
        <v>3.7680272618999999</v>
      </c>
      <c r="FB208" s="17">
        <f t="shared" si="288"/>
        <v>0.4244756187</v>
      </c>
      <c r="FC208" s="17">
        <f t="shared" si="288"/>
        <v>1.004706817</v>
      </c>
      <c r="FD208" s="17">
        <f t="shared" si="288"/>
        <v>1</v>
      </c>
      <c r="FE208" s="17" t="str">
        <f t="shared" si="288"/>
        <v>Mid-market rates as of 2016-05-12 18:37 UTC</v>
      </c>
      <c r="FF208" s="221" t="str">
        <f>IF(AND(FD208=1,GX113=0),"",IF(AND(FD208&lt;&gt;1),"خطأ",IF(AND(FD208=1,GX113&gt;0),"مشكوك")))</f>
        <v/>
      </c>
      <c r="FG208" s="221"/>
    </row>
    <row r="209" spans="1:163" ht="15" x14ac:dyDescent="0.25">
      <c r="A209" s="78" t="s">
        <v>917</v>
      </c>
      <c r="B209" s="215">
        <f>B200</f>
        <v>154.06514088776402</v>
      </c>
      <c r="C209" s="215">
        <f t="shared" ref="C209:H209" si="289">C200</f>
        <v>2.0738648639048609</v>
      </c>
      <c r="D209" s="215">
        <f t="shared" si="289"/>
        <v>5.3119450071000003</v>
      </c>
      <c r="E209" s="215">
        <f t="shared" si="289"/>
        <v>3.7680272618999999</v>
      </c>
      <c r="F209" s="215">
        <f t="shared" si="289"/>
        <v>0.4244756187</v>
      </c>
      <c r="G209" s="215">
        <f t="shared" si="289"/>
        <v>1.004706817</v>
      </c>
      <c r="H209" s="215">
        <f t="shared" si="289"/>
        <v>1</v>
      </c>
      <c r="I209" s="108" t="str">
        <f>AA106</f>
        <v>Mid-market rates as of 2016-05-12 18:37 UTC</v>
      </c>
      <c r="J209" s="110" t="str">
        <f>J110</f>
        <v/>
      </c>
      <c r="K209" s="40"/>
      <c r="N209" s="1">
        <f t="shared" si="188"/>
        <v>105</v>
      </c>
      <c r="O209" s="17">
        <f t="shared" si="189"/>
        <v>105</v>
      </c>
      <c r="P209" s="32" t="s">
        <v>653</v>
      </c>
      <c r="Q209" s="32" t="s">
        <v>654</v>
      </c>
      <c r="R209" s="241">
        <v>579.27895661820003</v>
      </c>
      <c r="S209" s="32">
        <v>1.726284E-3</v>
      </c>
      <c r="T209" s="17">
        <f t="shared" si="184"/>
        <v>105</v>
      </c>
      <c r="U209" s="1">
        <f t="shared" si="185"/>
        <v>105</v>
      </c>
      <c r="EX209" s="17" t="e">
        <f>B174</f>
        <v>#DIV/0!</v>
      </c>
      <c r="EY209" s="17" t="e">
        <f t="shared" ref="EY209:FE209" si="290">C174</f>
        <v>#DIV/0!</v>
      </c>
      <c r="EZ209" s="17" t="e">
        <f t="shared" si="290"/>
        <v>#DIV/0!</v>
      </c>
      <c r="FA209" s="17" t="e">
        <f t="shared" si="290"/>
        <v>#DIV/0!</v>
      </c>
      <c r="FB209" s="17" t="e">
        <f t="shared" si="290"/>
        <v>#DIV/0!</v>
      </c>
      <c r="FC209" s="17" t="e">
        <f t="shared" si="290"/>
        <v>#DIV/0!</v>
      </c>
      <c r="FD209" s="17" t="e">
        <f t="shared" si="290"/>
        <v>#DIV/0!</v>
      </c>
      <c r="FE209" s="17" t="str">
        <f t="shared" si="290"/>
        <v>الدفعة الثامنة</v>
      </c>
      <c r="FF209" s="17"/>
      <c r="FG209" s="17"/>
    </row>
    <row r="210" spans="1:163" x14ac:dyDescent="0.2">
      <c r="A210" s="78" t="s">
        <v>475</v>
      </c>
      <c r="B210" s="246" t="e">
        <f>I215/B212</f>
        <v>#DIV/0!</v>
      </c>
      <c r="C210" s="246" t="e">
        <f>I215/C212</f>
        <v>#DIV/0!</v>
      </c>
      <c r="D210" s="246" t="e">
        <f>I215/D212</f>
        <v>#DIV/0!</v>
      </c>
      <c r="E210" s="246" t="e">
        <f>I215/E212</f>
        <v>#DIV/0!</v>
      </c>
      <c r="F210" s="246" t="e">
        <f>I215/F212</f>
        <v>#DIV/0!</v>
      </c>
      <c r="G210" s="246" t="e">
        <f>I215/G212</f>
        <v>#DIV/0!</v>
      </c>
      <c r="H210" s="246" t="e">
        <f>I215/H212</f>
        <v>#DIV/0!</v>
      </c>
      <c r="I210" s="219" t="s">
        <v>883</v>
      </c>
      <c r="J210" s="40"/>
      <c r="K210" s="40"/>
      <c r="N210" s="1">
        <f t="shared" si="188"/>
        <v>106</v>
      </c>
      <c r="O210" s="17">
        <f t="shared" si="189"/>
        <v>106</v>
      </c>
      <c r="P210" s="32" t="s">
        <v>655</v>
      </c>
      <c r="Q210" s="32" t="s">
        <v>656</v>
      </c>
      <c r="R210" s="241">
        <v>32.173307986399998</v>
      </c>
      <c r="S210" s="32">
        <v>3.1081665599999999E-2</v>
      </c>
      <c r="T210" s="17">
        <f t="shared" si="184"/>
        <v>106</v>
      </c>
      <c r="U210" s="1">
        <f t="shared" si="185"/>
        <v>106</v>
      </c>
      <c r="EX210" s="17" t="e">
        <f>B175</f>
        <v>#DIV/0!</v>
      </c>
      <c r="EY210" s="17" t="e">
        <f t="shared" ref="EY210:FE210" si="291">C175</f>
        <v>#DIV/0!</v>
      </c>
      <c r="EZ210" s="17" t="e">
        <f t="shared" si="291"/>
        <v>#DIV/0!</v>
      </c>
      <c r="FA210" s="17" t="e">
        <f t="shared" si="291"/>
        <v>#DIV/0!</v>
      </c>
      <c r="FB210" s="17" t="e">
        <f t="shared" si="291"/>
        <v>#DIV/0!</v>
      </c>
      <c r="FC210" s="17" t="e">
        <f t="shared" si="291"/>
        <v>#DIV/0!</v>
      </c>
      <c r="FD210" s="17" t="e">
        <f t="shared" si="291"/>
        <v>#DIV/0!</v>
      </c>
      <c r="FE210" s="17" t="str">
        <f t="shared" si="291"/>
        <v>التاريخ</v>
      </c>
      <c r="FF210" s="17"/>
      <c r="FG210" s="17"/>
    </row>
    <row r="211" spans="1:163" x14ac:dyDescent="0.2">
      <c r="A211" s="78" t="s">
        <v>476</v>
      </c>
      <c r="B211" s="213" t="e">
        <f>ROUND(EX261,5)</f>
        <v>#DIV/0!</v>
      </c>
      <c r="C211" s="213" t="e">
        <f t="shared" ref="C211:H211" si="292">ROUND(EY261,5)</f>
        <v>#DIV/0!</v>
      </c>
      <c r="D211" s="213" t="e">
        <f t="shared" si="292"/>
        <v>#DIV/0!</v>
      </c>
      <c r="E211" s="213" t="e">
        <f t="shared" si="292"/>
        <v>#DIV/0!</v>
      </c>
      <c r="F211" s="213" t="e">
        <f t="shared" si="292"/>
        <v>#DIV/0!</v>
      </c>
      <c r="G211" s="213" t="e">
        <f t="shared" si="292"/>
        <v>#DIV/0!</v>
      </c>
      <c r="H211" s="213" t="e">
        <f t="shared" si="292"/>
        <v>#DIV/0!</v>
      </c>
      <c r="I211" s="249" t="s">
        <v>279</v>
      </c>
      <c r="J211" s="40"/>
      <c r="K211" s="40"/>
      <c r="N211" s="1">
        <f t="shared" si="188"/>
        <v>107</v>
      </c>
      <c r="O211" s="17">
        <f t="shared" si="189"/>
        <v>107</v>
      </c>
      <c r="P211" s="32" t="s">
        <v>657</v>
      </c>
      <c r="Q211" s="32" t="s">
        <v>658</v>
      </c>
      <c r="R211" s="241">
        <v>0.71655532590000004</v>
      </c>
      <c r="S211" s="32">
        <v>1.3955656512000001</v>
      </c>
      <c r="T211" s="17">
        <f t="shared" si="184"/>
        <v>107</v>
      </c>
      <c r="U211" s="1">
        <f t="shared" si="185"/>
        <v>107</v>
      </c>
      <c r="EW211" s="16">
        <v>8</v>
      </c>
      <c r="EX211" s="17">
        <f>B176</f>
        <v>0</v>
      </c>
      <c r="EY211" s="17">
        <f t="shared" ref="EY211:FE211" si="293">C176</f>
        <v>0</v>
      </c>
      <c r="EZ211" s="17">
        <f t="shared" si="293"/>
        <v>0</v>
      </c>
      <c r="FA211" s="17">
        <f t="shared" si="293"/>
        <v>0</v>
      </c>
      <c r="FB211" s="17">
        <f t="shared" si="293"/>
        <v>0</v>
      </c>
      <c r="FC211" s="17">
        <f t="shared" si="293"/>
        <v>0</v>
      </c>
      <c r="FD211" s="17">
        <f t="shared" si="293"/>
        <v>0</v>
      </c>
      <c r="FE211" s="17">
        <f t="shared" si="293"/>
        <v>0</v>
      </c>
      <c r="FF211" s="17"/>
      <c r="FG211" s="17"/>
    </row>
    <row r="212" spans="1:163" x14ac:dyDescent="0.2">
      <c r="A212" s="78" t="s">
        <v>313</v>
      </c>
      <c r="B212" s="244"/>
      <c r="C212" s="244"/>
      <c r="D212" s="244"/>
      <c r="E212" s="244"/>
      <c r="F212" s="244"/>
      <c r="G212" s="244"/>
      <c r="H212" s="244"/>
      <c r="I212" s="239"/>
      <c r="J212" s="225">
        <v>12</v>
      </c>
      <c r="K212" s="40"/>
      <c r="N212" s="1">
        <f t="shared" si="188"/>
        <v>108</v>
      </c>
      <c r="O212" s="17">
        <f t="shared" si="189"/>
        <v>108</v>
      </c>
      <c r="P212" s="32" t="s">
        <v>659</v>
      </c>
      <c r="Q212" s="32" t="s">
        <v>660</v>
      </c>
      <c r="R212" s="241">
        <v>2.0237378780999999</v>
      </c>
      <c r="S212" s="32">
        <v>0.49413514009999998</v>
      </c>
      <c r="T212" s="17">
        <f t="shared" si="184"/>
        <v>108</v>
      </c>
      <c r="U212" s="1">
        <f t="shared" si="185"/>
        <v>108</v>
      </c>
      <c r="EX212" s="17">
        <f>B186</f>
        <v>0</v>
      </c>
      <c r="EY212" s="17">
        <f t="shared" ref="EY212:FE212" si="294">C186</f>
        <v>0</v>
      </c>
      <c r="EZ212" s="17">
        <f t="shared" si="294"/>
        <v>0</v>
      </c>
      <c r="FA212" s="17">
        <f t="shared" si="294"/>
        <v>0</v>
      </c>
      <c r="FB212" s="17">
        <f t="shared" si="294"/>
        <v>0</v>
      </c>
      <c r="FC212" s="17">
        <f t="shared" si="294"/>
        <v>0</v>
      </c>
      <c r="FD212" s="17">
        <f t="shared" si="294"/>
        <v>0</v>
      </c>
      <c r="FE212" s="17">
        <f t="shared" si="294"/>
        <v>0</v>
      </c>
      <c r="FF212" s="17"/>
      <c r="FG212" s="17"/>
    </row>
    <row r="213" spans="1:163" x14ac:dyDescent="0.2">
      <c r="A213" s="78" t="s">
        <v>473</v>
      </c>
      <c r="B213" s="244"/>
      <c r="C213" s="244"/>
      <c r="D213" s="244"/>
      <c r="E213" s="244"/>
      <c r="F213" s="244"/>
      <c r="G213" s="244"/>
      <c r="H213" s="244"/>
      <c r="I213" s="244"/>
      <c r="J213" s="40"/>
      <c r="K213" s="40"/>
      <c r="N213" s="1">
        <f t="shared" si="188"/>
        <v>109</v>
      </c>
      <c r="O213" s="17">
        <f t="shared" si="189"/>
        <v>109</v>
      </c>
      <c r="P213" s="32" t="s">
        <v>661</v>
      </c>
      <c r="Q213" s="32" t="s">
        <v>662</v>
      </c>
      <c r="R213" s="241">
        <v>28.2992725734</v>
      </c>
      <c r="S213" s="32">
        <v>3.5336597300000001E-2</v>
      </c>
      <c r="T213" s="17">
        <f t="shared" si="184"/>
        <v>109</v>
      </c>
      <c r="U213" s="1">
        <f t="shared" si="185"/>
        <v>109</v>
      </c>
      <c r="EX213" s="17" t="e">
        <f>B178</f>
        <v>#DIV/0!</v>
      </c>
      <c r="EY213" s="17" t="e">
        <f t="shared" ref="EY213:FE213" si="295">C178</f>
        <v>#DIV/0!</v>
      </c>
      <c r="EZ213" s="17" t="e">
        <f t="shared" si="295"/>
        <v>#DIV/0!</v>
      </c>
      <c r="FA213" s="17" t="e">
        <f t="shared" si="295"/>
        <v>#DIV/0!</v>
      </c>
      <c r="FB213" s="17" t="e">
        <f t="shared" si="295"/>
        <v>#DIV/0!</v>
      </c>
      <c r="FC213" s="17" t="e">
        <f t="shared" si="295"/>
        <v>#DIV/0!</v>
      </c>
      <c r="FD213" s="17" t="e">
        <f t="shared" si="295"/>
        <v>#DIV/0!</v>
      </c>
      <c r="FE213" s="17" t="str">
        <f t="shared" si="295"/>
        <v>المجموع بالمحلي</v>
      </c>
      <c r="FF213" s="17"/>
      <c r="FG213" s="17"/>
    </row>
    <row r="214" spans="1:163" ht="15" x14ac:dyDescent="0.25">
      <c r="A214" s="211" t="s">
        <v>477</v>
      </c>
      <c r="B214" s="247" t="e">
        <f>ROUND(B211-B213,8)</f>
        <v>#DIV/0!</v>
      </c>
      <c r="C214" s="247" t="e">
        <f t="shared" ref="C214:H214" si="296">ROUND(C211-C213,8)</f>
        <v>#DIV/0!</v>
      </c>
      <c r="D214" s="247" t="e">
        <f t="shared" si="296"/>
        <v>#DIV/0!</v>
      </c>
      <c r="E214" s="247" t="e">
        <f t="shared" si="296"/>
        <v>#DIV/0!</v>
      </c>
      <c r="F214" s="247" t="e">
        <f t="shared" si="296"/>
        <v>#DIV/0!</v>
      </c>
      <c r="G214" s="247" t="e">
        <f t="shared" si="296"/>
        <v>#DIV/0!</v>
      </c>
      <c r="H214" s="247" t="e">
        <f t="shared" si="296"/>
        <v>#DIV/0!</v>
      </c>
      <c r="I214" s="249" t="s">
        <v>308</v>
      </c>
      <c r="J214" s="40"/>
      <c r="K214" s="40"/>
      <c r="N214" s="1">
        <f t="shared" si="188"/>
        <v>110</v>
      </c>
      <c r="O214" s="17">
        <f t="shared" si="189"/>
        <v>110</v>
      </c>
      <c r="P214" s="32" t="s">
        <v>663</v>
      </c>
      <c r="Q214" s="32" t="s">
        <v>973</v>
      </c>
      <c r="R214" s="241">
        <v>1.8296513916999999</v>
      </c>
      <c r="S214" s="32">
        <v>0.54655220360000001</v>
      </c>
      <c r="T214" s="17">
        <f t="shared" si="184"/>
        <v>110</v>
      </c>
      <c r="U214" s="1">
        <f t="shared" si="185"/>
        <v>110</v>
      </c>
      <c r="EX214" s="17" t="e">
        <f>B179</f>
        <v>#DIV/0!</v>
      </c>
      <c r="EY214" s="17" t="e">
        <f t="shared" ref="EY214:FE214" si="297">C179</f>
        <v>#DIV/0!</v>
      </c>
      <c r="EZ214" s="17" t="e">
        <f t="shared" si="297"/>
        <v>#DIV/0!</v>
      </c>
      <c r="FA214" s="17" t="e">
        <f t="shared" si="297"/>
        <v>#DIV/0!</v>
      </c>
      <c r="FB214" s="17" t="e">
        <f t="shared" si="297"/>
        <v>#DIV/0!</v>
      </c>
      <c r="FC214" s="17" t="e">
        <f t="shared" si="297"/>
        <v>#DIV/0!</v>
      </c>
      <c r="FD214" s="17" t="e">
        <f t="shared" si="297"/>
        <v>#DIV/0!</v>
      </c>
      <c r="FE214" s="17" t="e">
        <f t="shared" si="297"/>
        <v>#DIV/0!</v>
      </c>
      <c r="FF214" s="221" t="e">
        <f>IF(AND(FE214&lt;0),"خطأ",IF(AND(FE214&gt;=0),""))</f>
        <v>#DIV/0!</v>
      </c>
      <c r="FG214" s="221" t="e">
        <f>IF(AND(FF214&lt;0),"خطأ",IF(AND(FF214&gt;=0),""))</f>
        <v>#DIV/0!</v>
      </c>
    </row>
    <row r="215" spans="1:163" ht="15" x14ac:dyDescent="0.25">
      <c r="A215" s="78" t="s">
        <v>916</v>
      </c>
      <c r="B215" s="214" t="e">
        <f>B220</f>
        <v>#DIV/0!</v>
      </c>
      <c r="C215" s="214" t="e">
        <f t="shared" ref="C215:H215" si="298">C220</f>
        <v>#DIV/0!</v>
      </c>
      <c r="D215" s="214" t="e">
        <f t="shared" si="298"/>
        <v>#DIV/0!</v>
      </c>
      <c r="E215" s="214" t="e">
        <f t="shared" si="298"/>
        <v>#DIV/0!</v>
      </c>
      <c r="F215" s="214" t="e">
        <f t="shared" si="298"/>
        <v>#DIV/0!</v>
      </c>
      <c r="G215" s="214" t="e">
        <f t="shared" si="298"/>
        <v>#DIV/0!</v>
      </c>
      <c r="H215" s="214" t="e">
        <f t="shared" si="298"/>
        <v>#DIV/0!</v>
      </c>
      <c r="I215" s="248" t="e">
        <f>ROUND(SUM(B216:H216),5)</f>
        <v>#DIV/0!</v>
      </c>
      <c r="J215" s="105" t="e">
        <f>IF(AND(I215&lt;0),"خطأ",IF(AND(I215&gt;=0),""))</f>
        <v>#DIV/0!</v>
      </c>
      <c r="K215" s="40"/>
      <c r="N215" s="1">
        <f t="shared" si="188"/>
        <v>111</v>
      </c>
      <c r="O215" s="17">
        <f t="shared" si="189"/>
        <v>111</v>
      </c>
      <c r="P215" s="32" t="s">
        <v>664</v>
      </c>
      <c r="Q215" s="32" t="s">
        <v>665</v>
      </c>
      <c r="R215" s="241">
        <v>96.044952662900002</v>
      </c>
      <c r="S215" s="32">
        <v>1.0411791300000001E-2</v>
      </c>
      <c r="T215" s="17">
        <f t="shared" si="184"/>
        <v>111</v>
      </c>
      <c r="U215" s="1">
        <f t="shared" si="185"/>
        <v>111</v>
      </c>
      <c r="EX215" s="17"/>
      <c r="EY215" s="17"/>
      <c r="EZ215" s="17"/>
      <c r="FA215" s="17"/>
      <c r="FB215" s="17"/>
      <c r="FC215" s="17"/>
      <c r="FD215" s="17"/>
      <c r="FE215" s="17"/>
      <c r="FF215" s="17"/>
      <c r="FG215" s="17"/>
    </row>
    <row r="216" spans="1:163" x14ac:dyDescent="0.2">
      <c r="A216" s="91"/>
      <c r="B216" s="252" t="e">
        <f>B214*B212</f>
        <v>#DIV/0!</v>
      </c>
      <c r="C216" s="252" t="e">
        <f t="shared" ref="C216:H216" si="299">C214*C212</f>
        <v>#DIV/0!</v>
      </c>
      <c r="D216" s="252" t="e">
        <f t="shared" si="299"/>
        <v>#DIV/0!</v>
      </c>
      <c r="E216" s="252" t="e">
        <f t="shared" si="299"/>
        <v>#DIV/0!</v>
      </c>
      <c r="F216" s="252" t="e">
        <f t="shared" si="299"/>
        <v>#DIV/0!</v>
      </c>
      <c r="G216" s="252" t="e">
        <f t="shared" si="299"/>
        <v>#DIV/0!</v>
      </c>
      <c r="H216" s="252" t="e">
        <f t="shared" si="299"/>
        <v>#DIV/0!</v>
      </c>
      <c r="I216" s="252"/>
      <c r="J216" s="91"/>
      <c r="K216" s="40"/>
      <c r="N216" s="1">
        <f t="shared" si="188"/>
        <v>112</v>
      </c>
      <c r="O216" s="17">
        <f t="shared" si="189"/>
        <v>112</v>
      </c>
      <c r="P216" s="32" t="s">
        <v>666</v>
      </c>
      <c r="Q216" s="32" t="s">
        <v>667</v>
      </c>
      <c r="R216" s="241">
        <v>0.53078172239999999</v>
      </c>
      <c r="S216" s="32">
        <v>1.8840136309</v>
      </c>
      <c r="T216" s="17">
        <f t="shared" si="184"/>
        <v>112</v>
      </c>
      <c r="U216" s="1">
        <f t="shared" si="185"/>
        <v>112</v>
      </c>
      <c r="EX216" s="17" t="e">
        <f>IF(AND(EX213&gt;=0),EX213*1,IF(AND(EX213&lt;0),EX213*0))</f>
        <v>#DIV/0!</v>
      </c>
      <c r="EY216" s="17" t="e">
        <f t="shared" ref="EY216:FD216" si="300">IF(AND(EY213&gt;=0),EY213*1,IF(AND(EY213&lt;0),EY213*0))</f>
        <v>#DIV/0!</v>
      </c>
      <c r="EZ216" s="17" t="e">
        <f t="shared" si="300"/>
        <v>#DIV/0!</v>
      </c>
      <c r="FA216" s="17" t="e">
        <f t="shared" si="300"/>
        <v>#DIV/0!</v>
      </c>
      <c r="FB216" s="17" t="e">
        <f t="shared" si="300"/>
        <v>#DIV/0!</v>
      </c>
      <c r="FC216" s="17" t="e">
        <f t="shared" si="300"/>
        <v>#DIV/0!</v>
      </c>
      <c r="FD216" s="17" t="e">
        <f t="shared" si="300"/>
        <v>#DIV/0!</v>
      </c>
      <c r="FE216" s="17"/>
      <c r="FF216" s="17"/>
      <c r="FG216" s="17"/>
    </row>
    <row r="217" spans="1:163" x14ac:dyDescent="0.2">
      <c r="A217" s="78" t="s">
        <v>312</v>
      </c>
      <c r="B217" s="249" t="str">
        <f t="shared" ref="B217:H217" si="301">B$109</f>
        <v>الذهب</v>
      </c>
      <c r="C217" s="249" t="str">
        <f t="shared" si="301"/>
        <v>الفضة</v>
      </c>
      <c r="D217" s="249" t="str">
        <f t="shared" si="301"/>
        <v>دينار</v>
      </c>
      <c r="E217" s="249" t="str">
        <f t="shared" si="301"/>
        <v>دولار</v>
      </c>
      <c r="F217" s="249" t="str">
        <f t="shared" si="301"/>
        <v>جنيه</v>
      </c>
      <c r="G217" s="249" t="str">
        <f t="shared" si="301"/>
        <v>ريال</v>
      </c>
      <c r="H217" s="249" t="str">
        <f t="shared" si="301"/>
        <v>شيكل</v>
      </c>
      <c r="I217" s="249" t="s">
        <v>279</v>
      </c>
      <c r="J217" s="40"/>
      <c r="K217" s="40"/>
      <c r="N217" s="1">
        <f t="shared" si="188"/>
        <v>113</v>
      </c>
      <c r="O217" s="17">
        <f t="shared" si="189"/>
        <v>113</v>
      </c>
      <c r="P217" s="32" t="s">
        <v>668</v>
      </c>
      <c r="Q217" s="32" t="s">
        <v>669</v>
      </c>
      <c r="R217" s="241">
        <v>0.26539086119999999</v>
      </c>
      <c r="S217" s="32">
        <v>3.7680272618999999</v>
      </c>
      <c r="T217" s="17">
        <f t="shared" ref="T217:T280" si="302">N217</f>
        <v>113</v>
      </c>
      <c r="U217" s="1">
        <f t="shared" ref="U217:U280" si="303">N217</f>
        <v>113</v>
      </c>
      <c r="EX217" s="17" t="e">
        <f>EX216*EX211</f>
        <v>#DIV/0!</v>
      </c>
      <c r="EY217" s="17" t="e">
        <f t="shared" ref="EY217:FD217" si="304">EY216*EY211</f>
        <v>#DIV/0!</v>
      </c>
      <c r="EZ217" s="17" t="e">
        <f t="shared" si="304"/>
        <v>#DIV/0!</v>
      </c>
      <c r="FA217" s="17" t="e">
        <f t="shared" si="304"/>
        <v>#DIV/0!</v>
      </c>
      <c r="FB217" s="17" t="e">
        <f t="shared" si="304"/>
        <v>#DIV/0!</v>
      </c>
      <c r="FC217" s="17" t="e">
        <f t="shared" si="304"/>
        <v>#DIV/0!</v>
      </c>
      <c r="FD217" s="17" t="e">
        <f t="shared" si="304"/>
        <v>#DIV/0!</v>
      </c>
      <c r="FE217" s="17" t="e">
        <f>SUM(EX217:FD217)</f>
        <v>#DIV/0!</v>
      </c>
      <c r="FF217" s="17"/>
      <c r="FG217" s="17"/>
    </row>
    <row r="218" spans="1:163" ht="15" x14ac:dyDescent="0.25">
      <c r="A218" s="78" t="s">
        <v>917</v>
      </c>
      <c r="B218" s="215">
        <f>B209</f>
        <v>154.06514088776402</v>
      </c>
      <c r="C218" s="215">
        <f t="shared" ref="C218:H218" si="305">C209</f>
        <v>2.0738648639048609</v>
      </c>
      <c r="D218" s="215">
        <f t="shared" si="305"/>
        <v>5.3119450071000003</v>
      </c>
      <c r="E218" s="215">
        <f t="shared" si="305"/>
        <v>3.7680272618999999</v>
      </c>
      <c r="F218" s="215">
        <f t="shared" si="305"/>
        <v>0.4244756187</v>
      </c>
      <c r="G218" s="215">
        <f t="shared" si="305"/>
        <v>1.004706817</v>
      </c>
      <c r="H218" s="215">
        <f t="shared" si="305"/>
        <v>1</v>
      </c>
      <c r="I218" s="108" t="str">
        <f>AA106</f>
        <v>Mid-market rates as of 2016-05-12 18:37 UTC</v>
      </c>
      <c r="J218" s="110" t="str">
        <f>J110</f>
        <v/>
      </c>
      <c r="K218" s="40"/>
      <c r="N218" s="1">
        <f t="shared" ref="N218:N281" si="306">N217+1</f>
        <v>114</v>
      </c>
      <c r="O218" s="17">
        <f t="shared" ref="O218:O281" si="307">O217+1</f>
        <v>114</v>
      </c>
      <c r="P218" s="32" t="s">
        <v>670</v>
      </c>
      <c r="Q218" s="32" t="s">
        <v>671</v>
      </c>
      <c r="R218" s="241">
        <v>2153.6207331457999</v>
      </c>
      <c r="S218" s="32">
        <v>4.643343E-4</v>
      </c>
      <c r="T218" s="17">
        <f t="shared" si="302"/>
        <v>114</v>
      </c>
      <c r="U218" s="1">
        <f t="shared" si="303"/>
        <v>114</v>
      </c>
      <c r="EX218" s="17" t="e">
        <f>FF218*EX217</f>
        <v>#DIV/0!</v>
      </c>
      <c r="EY218" s="17" t="e">
        <f>FF218*EY217</f>
        <v>#DIV/0!</v>
      </c>
      <c r="EZ218" s="17" t="e">
        <f>FF218*EZ217</f>
        <v>#DIV/0!</v>
      </c>
      <c r="FA218" s="17" t="e">
        <f>FF218*FA217</f>
        <v>#DIV/0!</v>
      </c>
      <c r="FB218" s="17" t="e">
        <f>FF218*FB217</f>
        <v>#DIV/0!</v>
      </c>
      <c r="FC218" s="17" t="e">
        <f>FF218*FC217</f>
        <v>#DIV/0!</v>
      </c>
      <c r="FD218" s="17" t="e">
        <f>FF218*FD217</f>
        <v>#DIV/0!</v>
      </c>
      <c r="FE218" s="17" t="e">
        <f>FF218*FE217</f>
        <v>#DIV/0!</v>
      </c>
      <c r="FF218" s="17" t="e">
        <f>FE214/FE217</f>
        <v>#DIV/0!</v>
      </c>
      <c r="FG218" s="17" t="e">
        <f>SUM(EX218:FD218)</f>
        <v>#DIV/0!</v>
      </c>
    </row>
    <row r="219" spans="1:163" x14ac:dyDescent="0.2">
      <c r="A219" s="78" t="s">
        <v>475</v>
      </c>
      <c r="B219" s="246" t="e">
        <f>I224/B221</f>
        <v>#DIV/0!</v>
      </c>
      <c r="C219" s="246" t="e">
        <f>I224/C221</f>
        <v>#DIV/0!</v>
      </c>
      <c r="D219" s="246" t="e">
        <f>I224/D221</f>
        <v>#DIV/0!</v>
      </c>
      <c r="E219" s="246" t="e">
        <f>I224/E221</f>
        <v>#DIV/0!</v>
      </c>
      <c r="F219" s="246" t="e">
        <f>I224/F221</f>
        <v>#DIV/0!</v>
      </c>
      <c r="G219" s="246" t="e">
        <f>I224/G221</f>
        <v>#DIV/0!</v>
      </c>
      <c r="H219" s="246" t="e">
        <f>I224/H221</f>
        <v>#DIV/0!</v>
      </c>
      <c r="I219" s="219" t="s">
        <v>884</v>
      </c>
      <c r="J219" s="40"/>
      <c r="K219" s="40"/>
      <c r="N219" s="1">
        <f t="shared" si="306"/>
        <v>115</v>
      </c>
      <c r="O219" s="17">
        <f t="shared" si="307"/>
        <v>115</v>
      </c>
      <c r="P219" s="32" t="s">
        <v>672</v>
      </c>
      <c r="Q219" s="32" t="s">
        <v>673</v>
      </c>
      <c r="R219" s="241">
        <v>0.36402363840000002</v>
      </c>
      <c r="S219" s="32">
        <v>2.7470743503000001</v>
      </c>
      <c r="T219" s="17">
        <f t="shared" si="302"/>
        <v>115</v>
      </c>
      <c r="U219" s="1">
        <f t="shared" si="303"/>
        <v>115</v>
      </c>
      <c r="EX219" s="17" t="e">
        <f>EX218/EX211</f>
        <v>#DIV/0!</v>
      </c>
      <c r="EY219" s="17" t="e">
        <f t="shared" ref="EY219:FD219" si="308">EY218/EY211</f>
        <v>#DIV/0!</v>
      </c>
      <c r="EZ219" s="17" t="e">
        <f t="shared" si="308"/>
        <v>#DIV/0!</v>
      </c>
      <c r="FA219" s="17" t="e">
        <f t="shared" si="308"/>
        <v>#DIV/0!</v>
      </c>
      <c r="FB219" s="17" t="e">
        <f t="shared" si="308"/>
        <v>#DIV/0!</v>
      </c>
      <c r="FC219" s="17" t="e">
        <f t="shared" si="308"/>
        <v>#DIV/0!</v>
      </c>
      <c r="FD219" s="17" t="e">
        <f t="shared" si="308"/>
        <v>#DIV/0!</v>
      </c>
      <c r="FE219" s="17"/>
      <c r="FF219" s="17"/>
      <c r="FG219" s="17"/>
    </row>
    <row r="220" spans="1:163" x14ac:dyDescent="0.2">
      <c r="A220" s="78" t="s">
        <v>476</v>
      </c>
      <c r="B220" s="213" t="e">
        <f>ROUND(EX275,5)</f>
        <v>#DIV/0!</v>
      </c>
      <c r="C220" s="213" t="e">
        <f t="shared" ref="C220:H220" si="309">ROUND(EY275,5)</f>
        <v>#DIV/0!</v>
      </c>
      <c r="D220" s="213" t="e">
        <f t="shared" si="309"/>
        <v>#DIV/0!</v>
      </c>
      <c r="E220" s="213" t="e">
        <f t="shared" si="309"/>
        <v>#DIV/0!</v>
      </c>
      <c r="F220" s="213" t="e">
        <f t="shared" si="309"/>
        <v>#DIV/0!</v>
      </c>
      <c r="G220" s="213" t="e">
        <f t="shared" si="309"/>
        <v>#DIV/0!</v>
      </c>
      <c r="H220" s="213" t="e">
        <f t="shared" si="309"/>
        <v>#DIV/0!</v>
      </c>
      <c r="I220" s="249" t="s">
        <v>279</v>
      </c>
      <c r="J220" s="40"/>
      <c r="K220" s="40"/>
      <c r="N220" s="1">
        <f t="shared" si="306"/>
        <v>116</v>
      </c>
      <c r="O220" s="17">
        <f t="shared" si="307"/>
        <v>116</v>
      </c>
      <c r="P220" s="32" t="s">
        <v>674</v>
      </c>
      <c r="Q220" s="32" t="s">
        <v>675</v>
      </c>
      <c r="R220" s="241">
        <v>2.9073992262999999</v>
      </c>
      <c r="S220" s="32">
        <v>0.3439500124</v>
      </c>
      <c r="T220" s="17">
        <f t="shared" si="302"/>
        <v>116</v>
      </c>
      <c r="U220" s="1">
        <f t="shared" si="303"/>
        <v>116</v>
      </c>
    </row>
    <row r="221" spans="1:163" x14ac:dyDescent="0.2">
      <c r="A221" s="78" t="s">
        <v>313</v>
      </c>
      <c r="B221" s="244"/>
      <c r="C221" s="244"/>
      <c r="D221" s="244"/>
      <c r="E221" s="244"/>
      <c r="F221" s="244"/>
      <c r="G221" s="244"/>
      <c r="H221" s="244"/>
      <c r="I221" s="239"/>
      <c r="J221" s="225">
        <v>13</v>
      </c>
      <c r="K221" s="40"/>
      <c r="N221" s="1">
        <f t="shared" si="306"/>
        <v>117</v>
      </c>
      <c r="O221" s="17">
        <f t="shared" si="307"/>
        <v>117</v>
      </c>
      <c r="P221" s="32" t="s">
        <v>676</v>
      </c>
      <c r="Q221" s="32" t="s">
        <v>677</v>
      </c>
      <c r="R221" s="241">
        <v>5.9958425553000003</v>
      </c>
      <c r="S221" s="32">
        <v>0.1667822313</v>
      </c>
      <c r="T221" s="17">
        <f t="shared" si="302"/>
        <v>117</v>
      </c>
      <c r="U221" s="1">
        <f t="shared" si="303"/>
        <v>117</v>
      </c>
      <c r="EX221" s="17" t="e">
        <f>B211</f>
        <v>#DIV/0!</v>
      </c>
      <c r="EY221" s="17" t="e">
        <f t="shared" ref="EY221" si="310">C216</f>
        <v>#DIV/0!</v>
      </c>
      <c r="EZ221" s="17" t="e">
        <f t="shared" ref="EZ221" si="311">D216</f>
        <v>#DIV/0!</v>
      </c>
      <c r="FA221" s="17" t="e">
        <f t="shared" ref="FA221" si="312">E216</f>
        <v>#DIV/0!</v>
      </c>
      <c r="FB221" s="17" t="e">
        <f t="shared" ref="FB221" si="313">F216</f>
        <v>#DIV/0!</v>
      </c>
      <c r="FC221" s="17" t="e">
        <f t="shared" ref="FC221" si="314">G216</f>
        <v>#DIV/0!</v>
      </c>
      <c r="FD221" s="17" t="e">
        <f t="shared" ref="FD221" si="315">H216</f>
        <v>#DIV/0!</v>
      </c>
      <c r="FE221" s="17">
        <f t="shared" ref="FE221" si="316">I216</f>
        <v>0</v>
      </c>
      <c r="FF221" s="17"/>
      <c r="FG221" s="17"/>
    </row>
    <row r="222" spans="1:163" ht="15" x14ac:dyDescent="0.25">
      <c r="A222" s="78" t="s">
        <v>473</v>
      </c>
      <c r="B222" s="244"/>
      <c r="C222" s="244"/>
      <c r="D222" s="244"/>
      <c r="E222" s="244"/>
      <c r="F222" s="244"/>
      <c r="G222" s="244"/>
      <c r="H222" s="244"/>
      <c r="I222" s="244"/>
      <c r="J222" s="40"/>
      <c r="K222" s="40"/>
      <c r="N222" s="1">
        <f t="shared" si="306"/>
        <v>118</v>
      </c>
      <c r="O222" s="17">
        <f t="shared" si="307"/>
        <v>118</v>
      </c>
      <c r="P222" s="32" t="s">
        <v>678</v>
      </c>
      <c r="Q222" s="32" t="s">
        <v>679</v>
      </c>
      <c r="R222" s="241">
        <v>1493.8132454411</v>
      </c>
      <c r="S222" s="32">
        <v>6.6942770000000002E-4</v>
      </c>
      <c r="T222" s="17">
        <f t="shared" si="302"/>
        <v>118</v>
      </c>
      <c r="U222" s="1">
        <f t="shared" si="303"/>
        <v>118</v>
      </c>
      <c r="EW222" s="16">
        <f>EW208+9</f>
        <v>182</v>
      </c>
      <c r="EX222" s="17">
        <f>B182</f>
        <v>154.06514088776402</v>
      </c>
      <c r="EY222" s="17">
        <f t="shared" ref="EY222:FE222" si="317">C182</f>
        <v>2.0738648639048609</v>
      </c>
      <c r="EZ222" s="17">
        <f t="shared" si="317"/>
        <v>5.3119450071000003</v>
      </c>
      <c r="FA222" s="17">
        <f t="shared" si="317"/>
        <v>3.7680272618999999</v>
      </c>
      <c r="FB222" s="17">
        <f t="shared" si="317"/>
        <v>0.4244756187</v>
      </c>
      <c r="FC222" s="17">
        <f t="shared" si="317"/>
        <v>1.004706817</v>
      </c>
      <c r="FD222" s="17">
        <f t="shared" si="317"/>
        <v>1</v>
      </c>
      <c r="FE222" s="17" t="str">
        <f t="shared" si="317"/>
        <v>Mid-market rates as of 2016-05-12 18:37 UTC</v>
      </c>
      <c r="FF222" s="221" t="str">
        <f>IF(AND(FD222=1,GX127=0),"",IF(AND(FD222&lt;&gt;1),"خطأ",IF(AND(FD222=1,GX127&gt;0),"مشكوك")))</f>
        <v/>
      </c>
      <c r="FG222" s="221"/>
    </row>
    <row r="223" spans="1:163" x14ac:dyDescent="0.2">
      <c r="A223" s="211" t="s">
        <v>477</v>
      </c>
      <c r="B223" s="247" t="e">
        <f>ROUND(B220-B222,8)</f>
        <v>#DIV/0!</v>
      </c>
      <c r="C223" s="247" t="e">
        <f t="shared" ref="C223:H223" si="318">ROUND(C220-C222,8)</f>
        <v>#DIV/0!</v>
      </c>
      <c r="D223" s="247" t="e">
        <f t="shared" si="318"/>
        <v>#DIV/0!</v>
      </c>
      <c r="E223" s="247" t="e">
        <f t="shared" si="318"/>
        <v>#DIV/0!</v>
      </c>
      <c r="F223" s="247" t="e">
        <f t="shared" si="318"/>
        <v>#DIV/0!</v>
      </c>
      <c r="G223" s="247" t="e">
        <f t="shared" si="318"/>
        <v>#DIV/0!</v>
      </c>
      <c r="H223" s="247" t="e">
        <f t="shared" si="318"/>
        <v>#DIV/0!</v>
      </c>
      <c r="I223" s="249" t="s">
        <v>308</v>
      </c>
      <c r="J223" s="40"/>
      <c r="K223" s="40"/>
      <c r="N223" s="1">
        <f t="shared" si="306"/>
        <v>119</v>
      </c>
      <c r="O223" s="17">
        <f t="shared" si="307"/>
        <v>119</v>
      </c>
      <c r="P223" s="32" t="s">
        <v>680</v>
      </c>
      <c r="Q223" s="32" t="s">
        <v>681</v>
      </c>
      <c r="R223" s="241">
        <v>5.7476603831000004</v>
      </c>
      <c r="S223" s="32">
        <v>0.17398383570000001</v>
      </c>
      <c r="T223" s="17">
        <f t="shared" si="302"/>
        <v>119</v>
      </c>
      <c r="U223" s="1">
        <f t="shared" si="303"/>
        <v>119</v>
      </c>
      <c r="EX223" s="17" t="e">
        <f>B183</f>
        <v>#DIV/0!</v>
      </c>
      <c r="EY223" s="17" t="e">
        <f t="shared" ref="EY223:FE223" si="319">C183</f>
        <v>#DIV/0!</v>
      </c>
      <c r="EZ223" s="17" t="e">
        <f t="shared" si="319"/>
        <v>#DIV/0!</v>
      </c>
      <c r="FA223" s="17" t="e">
        <f t="shared" si="319"/>
        <v>#DIV/0!</v>
      </c>
      <c r="FB223" s="17" t="e">
        <f t="shared" si="319"/>
        <v>#DIV/0!</v>
      </c>
      <c r="FC223" s="17" t="e">
        <f t="shared" si="319"/>
        <v>#DIV/0!</v>
      </c>
      <c r="FD223" s="17" t="e">
        <f t="shared" si="319"/>
        <v>#DIV/0!</v>
      </c>
      <c r="FE223" s="17" t="str">
        <f t="shared" si="319"/>
        <v>الدفعة التاسعة</v>
      </c>
      <c r="FF223" s="17"/>
      <c r="FG223" s="17"/>
    </row>
    <row r="224" spans="1:163" ht="15" x14ac:dyDescent="0.25">
      <c r="A224" s="78" t="s">
        <v>916</v>
      </c>
      <c r="B224" s="214" t="e">
        <f>B229</f>
        <v>#DIV/0!</v>
      </c>
      <c r="C224" s="214" t="e">
        <f t="shared" ref="C224:H224" si="320">C229</f>
        <v>#DIV/0!</v>
      </c>
      <c r="D224" s="214" t="e">
        <f t="shared" si="320"/>
        <v>#DIV/0!</v>
      </c>
      <c r="E224" s="214" t="e">
        <f t="shared" si="320"/>
        <v>#DIV/0!</v>
      </c>
      <c r="F224" s="214" t="e">
        <f t="shared" si="320"/>
        <v>#DIV/0!</v>
      </c>
      <c r="G224" s="214" t="e">
        <f t="shared" si="320"/>
        <v>#DIV/0!</v>
      </c>
      <c r="H224" s="214" t="e">
        <f t="shared" si="320"/>
        <v>#DIV/0!</v>
      </c>
      <c r="I224" s="248" t="e">
        <f>ROUND(SUM(B225:H225),5)</f>
        <v>#DIV/0!</v>
      </c>
      <c r="J224" s="105" t="e">
        <f>IF(AND(I224&lt;0),"خطأ",IF(AND(I224&gt;=0),""))</f>
        <v>#DIV/0!</v>
      </c>
      <c r="K224" s="40"/>
      <c r="N224" s="1">
        <f t="shared" si="306"/>
        <v>120</v>
      </c>
      <c r="O224" s="17">
        <f t="shared" si="307"/>
        <v>120</v>
      </c>
      <c r="P224" s="32" t="s">
        <v>682</v>
      </c>
      <c r="Q224" s="32" t="s">
        <v>683</v>
      </c>
      <c r="R224" s="241">
        <v>3.9850384795</v>
      </c>
      <c r="S224" s="32">
        <v>0.25093860579999999</v>
      </c>
      <c r="T224" s="17">
        <f t="shared" si="302"/>
        <v>120</v>
      </c>
      <c r="U224" s="1">
        <f t="shared" si="303"/>
        <v>120</v>
      </c>
      <c r="EX224" s="17" t="e">
        <f>B184</f>
        <v>#DIV/0!</v>
      </c>
      <c r="EY224" s="17" t="e">
        <f t="shared" ref="EY224:FE224" si="321">C184</f>
        <v>#DIV/0!</v>
      </c>
      <c r="EZ224" s="17" t="e">
        <f t="shared" si="321"/>
        <v>#DIV/0!</v>
      </c>
      <c r="FA224" s="17" t="e">
        <f t="shared" si="321"/>
        <v>#DIV/0!</v>
      </c>
      <c r="FB224" s="17" t="e">
        <f t="shared" si="321"/>
        <v>#DIV/0!</v>
      </c>
      <c r="FC224" s="17" t="e">
        <f t="shared" si="321"/>
        <v>#DIV/0!</v>
      </c>
      <c r="FD224" s="17" t="e">
        <f t="shared" si="321"/>
        <v>#DIV/0!</v>
      </c>
      <c r="FE224" s="17" t="str">
        <f t="shared" si="321"/>
        <v>التاريخ</v>
      </c>
      <c r="FF224" s="17"/>
      <c r="FG224" s="17"/>
    </row>
    <row r="225" spans="1:167" x14ac:dyDescent="0.2">
      <c r="A225" s="91"/>
      <c r="B225" s="252" t="e">
        <f>B223*B221</f>
        <v>#DIV/0!</v>
      </c>
      <c r="C225" s="252" t="e">
        <f t="shared" ref="C225:H225" si="322">C223*C221</f>
        <v>#DIV/0!</v>
      </c>
      <c r="D225" s="252" t="e">
        <f t="shared" si="322"/>
        <v>#DIV/0!</v>
      </c>
      <c r="E225" s="252" t="e">
        <f t="shared" si="322"/>
        <v>#DIV/0!</v>
      </c>
      <c r="F225" s="252" t="e">
        <f t="shared" si="322"/>
        <v>#DIV/0!</v>
      </c>
      <c r="G225" s="252" t="e">
        <f t="shared" si="322"/>
        <v>#DIV/0!</v>
      </c>
      <c r="H225" s="252" t="e">
        <f t="shared" si="322"/>
        <v>#DIV/0!</v>
      </c>
      <c r="I225" s="252"/>
      <c r="J225" s="91"/>
      <c r="K225" s="40"/>
      <c r="N225" s="1">
        <f t="shared" si="306"/>
        <v>121</v>
      </c>
      <c r="O225" s="17">
        <f t="shared" si="307"/>
        <v>121</v>
      </c>
      <c r="P225" s="32" t="s">
        <v>684</v>
      </c>
      <c r="Q225" s="32" t="s">
        <v>685</v>
      </c>
      <c r="R225" s="241">
        <v>0.83587270020000004</v>
      </c>
      <c r="S225" s="32">
        <v>1.1963544207000001</v>
      </c>
      <c r="T225" s="17">
        <f t="shared" si="302"/>
        <v>121</v>
      </c>
      <c r="U225" s="1">
        <f t="shared" si="303"/>
        <v>121</v>
      </c>
      <c r="EW225" s="16">
        <v>9</v>
      </c>
      <c r="EX225" s="17">
        <f>B185</f>
        <v>0</v>
      </c>
      <c r="EY225" s="17">
        <f t="shared" ref="EY225:FE225" si="323">C185</f>
        <v>0</v>
      </c>
      <c r="EZ225" s="17">
        <f t="shared" si="323"/>
        <v>0</v>
      </c>
      <c r="FA225" s="17">
        <f t="shared" si="323"/>
        <v>0</v>
      </c>
      <c r="FB225" s="17">
        <f t="shared" si="323"/>
        <v>0</v>
      </c>
      <c r="FC225" s="17">
        <f t="shared" si="323"/>
        <v>0</v>
      </c>
      <c r="FD225" s="17">
        <f t="shared" si="323"/>
        <v>0</v>
      </c>
      <c r="FE225" s="17">
        <f t="shared" si="323"/>
        <v>0</v>
      </c>
      <c r="FF225" s="17"/>
      <c r="FG225" s="17"/>
    </row>
    <row r="226" spans="1:167" x14ac:dyDescent="0.2">
      <c r="A226" s="78" t="s">
        <v>312</v>
      </c>
      <c r="B226" s="249" t="str">
        <f t="shared" ref="B226:H226" si="324">B$109</f>
        <v>الذهب</v>
      </c>
      <c r="C226" s="249" t="str">
        <f t="shared" si="324"/>
        <v>الفضة</v>
      </c>
      <c r="D226" s="249" t="str">
        <f t="shared" si="324"/>
        <v>دينار</v>
      </c>
      <c r="E226" s="249" t="str">
        <f t="shared" si="324"/>
        <v>دولار</v>
      </c>
      <c r="F226" s="249" t="str">
        <f t="shared" si="324"/>
        <v>جنيه</v>
      </c>
      <c r="G226" s="249" t="str">
        <f t="shared" si="324"/>
        <v>ريال</v>
      </c>
      <c r="H226" s="249" t="str">
        <f t="shared" si="324"/>
        <v>شيكل</v>
      </c>
      <c r="I226" s="249" t="s">
        <v>279</v>
      </c>
      <c r="J226" s="40"/>
      <c r="K226" s="40"/>
      <c r="N226" s="1">
        <f t="shared" si="306"/>
        <v>122</v>
      </c>
      <c r="O226" s="17">
        <f t="shared" si="307"/>
        <v>122</v>
      </c>
      <c r="P226" s="32" t="s">
        <v>686</v>
      </c>
      <c r="Q226" s="32" t="s">
        <v>687</v>
      </c>
      <c r="R226" s="241">
        <v>1.6186463179999999</v>
      </c>
      <c r="S226" s="32">
        <v>0.61780018830000005</v>
      </c>
      <c r="T226" s="17">
        <f t="shared" si="302"/>
        <v>122</v>
      </c>
      <c r="U226" s="1">
        <f t="shared" si="303"/>
        <v>122</v>
      </c>
      <c r="EX226" s="17">
        <f>B195</f>
        <v>0</v>
      </c>
      <c r="EY226" s="17">
        <f t="shared" ref="EY226:FE226" si="325">C195</f>
        <v>0</v>
      </c>
      <c r="EZ226" s="17">
        <f t="shared" si="325"/>
        <v>0</v>
      </c>
      <c r="FA226" s="17">
        <f t="shared" si="325"/>
        <v>0</v>
      </c>
      <c r="FB226" s="17">
        <f t="shared" si="325"/>
        <v>0</v>
      </c>
      <c r="FC226" s="17">
        <f t="shared" si="325"/>
        <v>0</v>
      </c>
      <c r="FD226" s="17">
        <f t="shared" si="325"/>
        <v>0</v>
      </c>
      <c r="FE226" s="17">
        <f t="shared" si="325"/>
        <v>0</v>
      </c>
      <c r="FF226" s="17"/>
      <c r="FG226" s="17"/>
    </row>
    <row r="227" spans="1:167" ht="15" x14ac:dyDescent="0.25">
      <c r="A227" s="78" t="s">
        <v>917</v>
      </c>
      <c r="B227" s="215">
        <f>B218</f>
        <v>154.06514088776402</v>
      </c>
      <c r="C227" s="215">
        <f t="shared" ref="C227:H227" si="326">C218</f>
        <v>2.0738648639048609</v>
      </c>
      <c r="D227" s="215">
        <f t="shared" si="326"/>
        <v>5.3119450071000003</v>
      </c>
      <c r="E227" s="215">
        <f t="shared" si="326"/>
        <v>3.7680272618999999</v>
      </c>
      <c r="F227" s="215">
        <f t="shared" si="326"/>
        <v>0.4244756187</v>
      </c>
      <c r="G227" s="215">
        <f t="shared" si="326"/>
        <v>1.004706817</v>
      </c>
      <c r="H227" s="215">
        <f t="shared" si="326"/>
        <v>1</v>
      </c>
      <c r="I227" s="108" t="str">
        <f>AA106</f>
        <v>Mid-market rates as of 2016-05-12 18:37 UTC</v>
      </c>
      <c r="J227" s="110" t="str">
        <f>J110</f>
        <v/>
      </c>
      <c r="K227" s="40"/>
      <c r="N227" s="1">
        <f t="shared" si="306"/>
        <v>123</v>
      </c>
      <c r="O227" s="17">
        <f t="shared" si="307"/>
        <v>123</v>
      </c>
      <c r="P227" s="32" t="s">
        <v>688</v>
      </c>
      <c r="Q227" s="32" t="s">
        <v>689</v>
      </c>
      <c r="R227" s="241">
        <v>2.1209904667999999</v>
      </c>
      <c r="S227" s="32">
        <v>0.47147783809999999</v>
      </c>
      <c r="T227" s="17">
        <f t="shared" si="302"/>
        <v>123</v>
      </c>
      <c r="U227" s="1">
        <f t="shared" si="303"/>
        <v>123</v>
      </c>
      <c r="EX227" s="17" t="e">
        <f>B187</f>
        <v>#DIV/0!</v>
      </c>
      <c r="EY227" s="17" t="e">
        <f t="shared" ref="EY227:FE227" si="327">C187</f>
        <v>#DIV/0!</v>
      </c>
      <c r="EZ227" s="17" t="e">
        <f t="shared" si="327"/>
        <v>#DIV/0!</v>
      </c>
      <c r="FA227" s="17" t="e">
        <f t="shared" si="327"/>
        <v>#DIV/0!</v>
      </c>
      <c r="FB227" s="17" t="e">
        <f t="shared" si="327"/>
        <v>#DIV/0!</v>
      </c>
      <c r="FC227" s="17" t="e">
        <f t="shared" si="327"/>
        <v>#DIV/0!</v>
      </c>
      <c r="FD227" s="17" t="e">
        <f t="shared" si="327"/>
        <v>#DIV/0!</v>
      </c>
      <c r="FE227" s="17" t="str">
        <f t="shared" si="327"/>
        <v>المجموع بالمحلي</v>
      </c>
      <c r="FF227" s="17"/>
      <c r="FG227" s="17"/>
    </row>
    <row r="228" spans="1:167" ht="15" x14ac:dyDescent="0.25">
      <c r="A228" s="78" t="s">
        <v>475</v>
      </c>
      <c r="B228" s="246" t="e">
        <f>I233/B230</f>
        <v>#DIV/0!</v>
      </c>
      <c r="C228" s="246" t="e">
        <f>I233/C230</f>
        <v>#DIV/0!</v>
      </c>
      <c r="D228" s="246" t="e">
        <f>I233/D230</f>
        <v>#DIV/0!</v>
      </c>
      <c r="E228" s="246" t="e">
        <f>I233/E230</f>
        <v>#DIV/0!</v>
      </c>
      <c r="F228" s="246" t="e">
        <f>I233/F230</f>
        <v>#DIV/0!</v>
      </c>
      <c r="G228" s="246" t="e">
        <f>I233/G230</f>
        <v>#DIV/0!</v>
      </c>
      <c r="H228" s="246" t="e">
        <f>I233/H230</f>
        <v>#DIV/0!</v>
      </c>
      <c r="I228" s="219" t="s">
        <v>885</v>
      </c>
      <c r="J228" s="40"/>
      <c r="K228" s="40"/>
      <c r="N228" s="1">
        <f t="shared" si="306"/>
        <v>124</v>
      </c>
      <c r="O228" s="17">
        <f t="shared" si="307"/>
        <v>124</v>
      </c>
      <c r="P228" s="32" t="s">
        <v>690</v>
      </c>
      <c r="Q228" s="32" t="s">
        <v>691</v>
      </c>
      <c r="R228" s="241">
        <v>7.5445049064000003</v>
      </c>
      <c r="S228" s="32">
        <v>0.13254680229999999</v>
      </c>
      <c r="T228" s="17">
        <f t="shared" si="302"/>
        <v>124</v>
      </c>
      <c r="U228" s="1">
        <f t="shared" si="303"/>
        <v>124</v>
      </c>
      <c r="EX228" s="17" t="e">
        <f>B188</f>
        <v>#DIV/0!</v>
      </c>
      <c r="EY228" s="17" t="e">
        <f t="shared" ref="EY228:FE228" si="328">C188</f>
        <v>#DIV/0!</v>
      </c>
      <c r="EZ228" s="17" t="e">
        <f t="shared" si="328"/>
        <v>#DIV/0!</v>
      </c>
      <c r="FA228" s="17" t="e">
        <f t="shared" si="328"/>
        <v>#DIV/0!</v>
      </c>
      <c r="FB228" s="17" t="e">
        <f t="shared" si="328"/>
        <v>#DIV/0!</v>
      </c>
      <c r="FC228" s="17" t="e">
        <f t="shared" si="328"/>
        <v>#DIV/0!</v>
      </c>
      <c r="FD228" s="17" t="e">
        <f t="shared" si="328"/>
        <v>#DIV/0!</v>
      </c>
      <c r="FE228" s="17" t="e">
        <f t="shared" si="328"/>
        <v>#DIV/0!</v>
      </c>
      <c r="FF228" s="221" t="e">
        <f>IF(AND(FE228&lt;0),"خطأ",IF(AND(FE228&gt;=0),""))</f>
        <v>#DIV/0!</v>
      </c>
      <c r="FG228" s="221" t="e">
        <f>IF(AND(FF228&lt;0),"خطأ",IF(AND(FF228&gt;=0),""))</f>
        <v>#DIV/0!</v>
      </c>
    </row>
    <row r="229" spans="1:167" x14ac:dyDescent="0.2">
      <c r="A229" s="78" t="s">
        <v>476</v>
      </c>
      <c r="B229" s="213" t="e">
        <f>ROUND(EX289,5)</f>
        <v>#DIV/0!</v>
      </c>
      <c r="C229" s="213" t="e">
        <f t="shared" ref="C229:H229" si="329">ROUND(EY289,5)</f>
        <v>#DIV/0!</v>
      </c>
      <c r="D229" s="213" t="e">
        <f t="shared" si="329"/>
        <v>#DIV/0!</v>
      </c>
      <c r="E229" s="213" t="e">
        <f t="shared" si="329"/>
        <v>#DIV/0!</v>
      </c>
      <c r="F229" s="213" t="e">
        <f t="shared" si="329"/>
        <v>#DIV/0!</v>
      </c>
      <c r="G229" s="213" t="e">
        <f t="shared" si="329"/>
        <v>#DIV/0!</v>
      </c>
      <c r="H229" s="213" t="e">
        <f t="shared" si="329"/>
        <v>#DIV/0!</v>
      </c>
      <c r="I229" s="249" t="s">
        <v>279</v>
      </c>
      <c r="J229" s="40"/>
      <c r="K229" s="40"/>
      <c r="N229" s="1">
        <f t="shared" si="306"/>
        <v>125</v>
      </c>
      <c r="O229" s="17">
        <f t="shared" si="307"/>
        <v>125</v>
      </c>
      <c r="P229" s="32" t="s">
        <v>692</v>
      </c>
      <c r="Q229" s="32" t="s">
        <v>693</v>
      </c>
      <c r="R229" s="241">
        <v>0.26539086119999999</v>
      </c>
      <c r="S229" s="32">
        <v>3.7680272618999999</v>
      </c>
      <c r="T229" s="17">
        <f t="shared" si="302"/>
        <v>125</v>
      </c>
      <c r="U229" s="1">
        <f t="shared" si="303"/>
        <v>125</v>
      </c>
      <c r="EX229" s="17"/>
      <c r="EY229" s="17"/>
      <c r="EZ229" s="17"/>
      <c r="FA229" s="17"/>
      <c r="FB229" s="17"/>
      <c r="FC229" s="17"/>
      <c r="FD229" s="17"/>
      <c r="FE229" s="17"/>
      <c r="FF229" s="17"/>
      <c r="FG229" s="17"/>
    </row>
    <row r="230" spans="1:167" x14ac:dyDescent="0.2">
      <c r="A230" s="78" t="s">
        <v>313</v>
      </c>
      <c r="B230" s="244"/>
      <c r="C230" s="244"/>
      <c r="D230" s="244"/>
      <c r="E230" s="244"/>
      <c r="F230" s="244"/>
      <c r="G230" s="244"/>
      <c r="H230" s="244"/>
      <c r="I230" s="239"/>
      <c r="J230" s="225">
        <v>14</v>
      </c>
      <c r="K230" s="40"/>
      <c r="N230" s="1">
        <f t="shared" si="306"/>
        <v>126</v>
      </c>
      <c r="O230" s="17">
        <f t="shared" si="307"/>
        <v>126</v>
      </c>
      <c r="P230" s="32" t="s">
        <v>694</v>
      </c>
      <c r="Q230" s="32" t="s">
        <v>695</v>
      </c>
      <c r="R230" s="241">
        <v>88.113066680900005</v>
      </c>
      <c r="S230" s="32">
        <v>1.1349054500000001E-2</v>
      </c>
      <c r="T230" s="17">
        <f t="shared" si="302"/>
        <v>126</v>
      </c>
      <c r="U230" s="1">
        <f t="shared" si="303"/>
        <v>126</v>
      </c>
      <c r="EX230" s="17" t="e">
        <f>IF(AND(EX227&gt;=0),EX227*1,IF(AND(EX227&lt;0),EX227*0))</f>
        <v>#DIV/0!</v>
      </c>
      <c r="EY230" s="17" t="e">
        <f t="shared" ref="EY230:FD230" si="330">IF(AND(EY227&gt;=0),EY227*1,IF(AND(EY227&lt;0),EY227*0))</f>
        <v>#DIV/0!</v>
      </c>
      <c r="EZ230" s="17" t="e">
        <f t="shared" si="330"/>
        <v>#DIV/0!</v>
      </c>
      <c r="FA230" s="17" t="e">
        <f t="shared" si="330"/>
        <v>#DIV/0!</v>
      </c>
      <c r="FB230" s="17" t="e">
        <f t="shared" si="330"/>
        <v>#DIV/0!</v>
      </c>
      <c r="FC230" s="17" t="e">
        <f t="shared" si="330"/>
        <v>#DIV/0!</v>
      </c>
      <c r="FD230" s="17" t="e">
        <f t="shared" si="330"/>
        <v>#DIV/0!</v>
      </c>
      <c r="FE230" s="17"/>
      <c r="FF230" s="17"/>
      <c r="FG230" s="17"/>
    </row>
    <row r="231" spans="1:167" x14ac:dyDescent="0.2">
      <c r="A231" s="78" t="s">
        <v>473</v>
      </c>
      <c r="B231" s="244"/>
      <c r="C231" s="244"/>
      <c r="D231" s="244"/>
      <c r="E231" s="244"/>
      <c r="F231" s="244"/>
      <c r="G231" s="244"/>
      <c r="H231" s="244"/>
      <c r="I231" s="244"/>
      <c r="J231" s="40"/>
      <c r="K231" s="40"/>
      <c r="N231" s="1">
        <f t="shared" si="306"/>
        <v>127</v>
      </c>
      <c r="O231" s="17">
        <f t="shared" si="307"/>
        <v>127</v>
      </c>
      <c r="P231" s="32" t="s">
        <v>696</v>
      </c>
      <c r="Q231" s="32" t="s">
        <v>697</v>
      </c>
      <c r="R231" s="241">
        <v>0.26539086119999999</v>
      </c>
      <c r="S231" s="32">
        <v>3.7680272618999999</v>
      </c>
      <c r="T231" s="17">
        <f t="shared" si="302"/>
        <v>127</v>
      </c>
      <c r="U231" s="1">
        <f t="shared" si="303"/>
        <v>127</v>
      </c>
      <c r="EX231" s="17" t="e">
        <f>EX230*EX225</f>
        <v>#DIV/0!</v>
      </c>
      <c r="EY231" s="17" t="e">
        <f t="shared" ref="EY231:FD231" si="331">EY230*EY225</f>
        <v>#DIV/0!</v>
      </c>
      <c r="EZ231" s="17" t="e">
        <f t="shared" si="331"/>
        <v>#DIV/0!</v>
      </c>
      <c r="FA231" s="17" t="e">
        <f t="shared" si="331"/>
        <v>#DIV/0!</v>
      </c>
      <c r="FB231" s="17" t="e">
        <f t="shared" si="331"/>
        <v>#DIV/0!</v>
      </c>
      <c r="FC231" s="17" t="e">
        <f t="shared" si="331"/>
        <v>#DIV/0!</v>
      </c>
      <c r="FD231" s="17" t="e">
        <f t="shared" si="331"/>
        <v>#DIV/0!</v>
      </c>
      <c r="FE231" s="17" t="e">
        <f>SUM(EX231:FD231)</f>
        <v>#DIV/0!</v>
      </c>
      <c r="FF231" s="17"/>
      <c r="FG231" s="17"/>
    </row>
    <row r="232" spans="1:167" x14ac:dyDescent="0.2">
      <c r="A232" s="211" t="s">
        <v>477</v>
      </c>
      <c r="B232" s="247" t="e">
        <f>ROUND(B229-B231,8)</f>
        <v>#DIV/0!</v>
      </c>
      <c r="C232" s="247" t="e">
        <f t="shared" ref="C232:H232" si="332">ROUND(C229-C231,8)</f>
        <v>#DIV/0!</v>
      </c>
      <c r="D232" s="247" t="e">
        <f t="shared" si="332"/>
        <v>#DIV/0!</v>
      </c>
      <c r="E232" s="247" t="e">
        <f t="shared" si="332"/>
        <v>#DIV/0!</v>
      </c>
      <c r="F232" s="247" t="e">
        <f t="shared" si="332"/>
        <v>#DIV/0!</v>
      </c>
      <c r="G232" s="247" t="e">
        <f t="shared" si="332"/>
        <v>#DIV/0!</v>
      </c>
      <c r="H232" s="247" t="e">
        <f t="shared" si="332"/>
        <v>#DIV/0!</v>
      </c>
      <c r="I232" s="249" t="s">
        <v>308</v>
      </c>
      <c r="J232" s="40"/>
      <c r="K232" s="40"/>
      <c r="N232" s="1">
        <f t="shared" si="306"/>
        <v>128</v>
      </c>
      <c r="O232" s="17">
        <f t="shared" si="307"/>
        <v>128</v>
      </c>
      <c r="P232" s="32" t="s">
        <v>698</v>
      </c>
      <c r="Q232" s="32" t="s">
        <v>699</v>
      </c>
      <c r="R232" s="241">
        <v>0.45617246690000002</v>
      </c>
      <c r="S232" s="32">
        <v>2.1921533467000001</v>
      </c>
      <c r="T232" s="17">
        <f t="shared" si="302"/>
        <v>128</v>
      </c>
      <c r="U232" s="1">
        <f t="shared" si="303"/>
        <v>128</v>
      </c>
      <c r="EX232" s="17" t="e">
        <f>FF232*EX231</f>
        <v>#DIV/0!</v>
      </c>
      <c r="EY232" s="17" t="e">
        <f>FF232*EY231</f>
        <v>#DIV/0!</v>
      </c>
      <c r="EZ232" s="17" t="e">
        <f>FF232*EZ231</f>
        <v>#DIV/0!</v>
      </c>
      <c r="FA232" s="17" t="e">
        <f>FF232*FA231</f>
        <v>#DIV/0!</v>
      </c>
      <c r="FB232" s="17" t="e">
        <f>FF232*FB231</f>
        <v>#DIV/0!</v>
      </c>
      <c r="FC232" s="17" t="e">
        <f>FF232*FC231</f>
        <v>#DIV/0!</v>
      </c>
      <c r="FD232" s="17" t="e">
        <f>FF232*FD231</f>
        <v>#DIV/0!</v>
      </c>
      <c r="FE232" s="17" t="e">
        <f>FF232*FE231</f>
        <v>#DIV/0!</v>
      </c>
      <c r="FF232" s="17" t="e">
        <f>FE228/FE231</f>
        <v>#DIV/0!</v>
      </c>
      <c r="FG232" s="17" t="e">
        <f>SUM(EX232:FD232)</f>
        <v>#DIV/0!</v>
      </c>
    </row>
    <row r="233" spans="1:167" ht="15" x14ac:dyDescent="0.25">
      <c r="A233" s="78" t="s">
        <v>916</v>
      </c>
      <c r="B233" s="214" t="e">
        <f>B235</f>
        <v>#DIV/0!</v>
      </c>
      <c r="C233" s="214" t="e">
        <f t="shared" ref="C233:H233" si="333">C235</f>
        <v>#DIV/0!</v>
      </c>
      <c r="D233" s="214" t="e">
        <f t="shared" si="333"/>
        <v>#DIV/0!</v>
      </c>
      <c r="E233" s="214" t="e">
        <f t="shared" si="333"/>
        <v>#DIV/0!</v>
      </c>
      <c r="F233" s="214" t="e">
        <f t="shared" si="333"/>
        <v>#DIV/0!</v>
      </c>
      <c r="G233" s="214" t="e">
        <f t="shared" si="333"/>
        <v>#DIV/0!</v>
      </c>
      <c r="H233" s="214" t="e">
        <f t="shared" si="333"/>
        <v>#DIV/0!</v>
      </c>
      <c r="I233" s="248" t="e">
        <f>ROUND(SUM(B234:H234),5)</f>
        <v>#DIV/0!</v>
      </c>
      <c r="J233" s="105" t="e">
        <f>IF(AND(I233&lt;0),"خطأ",IF(AND(I233&gt;=0),""))</f>
        <v>#DIV/0!</v>
      </c>
      <c r="K233" s="40"/>
      <c r="N233" s="1">
        <f t="shared" si="306"/>
        <v>129</v>
      </c>
      <c r="O233" s="17">
        <f t="shared" si="307"/>
        <v>129</v>
      </c>
      <c r="P233" s="32" t="s">
        <v>700</v>
      </c>
      <c r="Q233" s="32" t="s">
        <v>701</v>
      </c>
      <c r="R233" s="241">
        <v>54.989723974500002</v>
      </c>
      <c r="S233" s="32">
        <v>1.8185215800000001E-2</v>
      </c>
      <c r="T233" s="17">
        <f t="shared" si="302"/>
        <v>129</v>
      </c>
      <c r="U233" s="1">
        <f t="shared" si="303"/>
        <v>129</v>
      </c>
      <c r="EX233" s="17" t="e">
        <f>EX232/EX225</f>
        <v>#DIV/0!</v>
      </c>
      <c r="EY233" s="17" t="e">
        <f t="shared" ref="EY233:FD233" si="334">EY232/EY225</f>
        <v>#DIV/0!</v>
      </c>
      <c r="EZ233" s="17" t="e">
        <f t="shared" si="334"/>
        <v>#DIV/0!</v>
      </c>
      <c r="FA233" s="17" t="e">
        <f t="shared" si="334"/>
        <v>#DIV/0!</v>
      </c>
      <c r="FB233" s="17" t="e">
        <f t="shared" si="334"/>
        <v>#DIV/0!</v>
      </c>
      <c r="FC233" s="17" t="e">
        <f t="shared" si="334"/>
        <v>#DIV/0!</v>
      </c>
      <c r="FD233" s="17" t="e">
        <f t="shared" si="334"/>
        <v>#DIV/0!</v>
      </c>
      <c r="FE233" s="17"/>
      <c r="FF233" s="17"/>
      <c r="FG233" s="17"/>
    </row>
    <row r="234" spans="1:167" x14ac:dyDescent="0.2">
      <c r="A234" s="91"/>
      <c r="B234" s="252" t="e">
        <f>B232*B230</f>
        <v>#DIV/0!</v>
      </c>
      <c r="C234" s="252" t="e">
        <f t="shared" ref="C234:H234" si="335">C232*C230</f>
        <v>#DIV/0!</v>
      </c>
      <c r="D234" s="252" t="e">
        <f t="shared" si="335"/>
        <v>#DIV/0!</v>
      </c>
      <c r="E234" s="252" t="e">
        <f t="shared" si="335"/>
        <v>#DIV/0!</v>
      </c>
      <c r="F234" s="252" t="e">
        <f t="shared" si="335"/>
        <v>#DIV/0!</v>
      </c>
      <c r="G234" s="252" t="e">
        <f t="shared" si="335"/>
        <v>#DIV/0!</v>
      </c>
      <c r="H234" s="252" t="e">
        <f t="shared" si="335"/>
        <v>#DIV/0!</v>
      </c>
      <c r="I234" s="252"/>
      <c r="J234" s="91"/>
      <c r="K234" s="40"/>
      <c r="N234" s="1">
        <f t="shared" si="306"/>
        <v>130</v>
      </c>
      <c r="O234" s="17">
        <f t="shared" si="307"/>
        <v>130</v>
      </c>
      <c r="P234" s="32" t="s">
        <v>702</v>
      </c>
      <c r="Q234" s="32" t="s">
        <v>703</v>
      </c>
      <c r="R234" s="241">
        <v>66.374265002300007</v>
      </c>
      <c r="S234" s="32">
        <v>1.50660802E-2</v>
      </c>
      <c r="T234" s="17">
        <f t="shared" si="302"/>
        <v>130</v>
      </c>
      <c r="U234" s="1">
        <f t="shared" si="303"/>
        <v>130</v>
      </c>
    </row>
    <row r="235" spans="1:167" x14ac:dyDescent="0.2">
      <c r="A235" s="91"/>
      <c r="B235" s="252" t="e">
        <f>ROUND(EX303,5)</f>
        <v>#DIV/0!</v>
      </c>
      <c r="C235" s="252" t="e">
        <f t="shared" ref="C235:H235" si="336">ROUND(EY303,5)</f>
        <v>#DIV/0!</v>
      </c>
      <c r="D235" s="252" t="e">
        <f t="shared" si="336"/>
        <v>#DIV/0!</v>
      </c>
      <c r="E235" s="252" t="e">
        <f t="shared" si="336"/>
        <v>#DIV/0!</v>
      </c>
      <c r="F235" s="252" t="e">
        <f t="shared" si="336"/>
        <v>#DIV/0!</v>
      </c>
      <c r="G235" s="252" t="e">
        <f t="shared" si="336"/>
        <v>#DIV/0!</v>
      </c>
      <c r="H235" s="252" t="e">
        <f t="shared" si="336"/>
        <v>#DIV/0!</v>
      </c>
      <c r="I235" s="17"/>
      <c r="J235" s="91"/>
      <c r="K235" s="40"/>
      <c r="N235" s="1">
        <f t="shared" si="306"/>
        <v>131</v>
      </c>
      <c r="O235" s="17">
        <f t="shared" si="307"/>
        <v>131</v>
      </c>
      <c r="P235" s="32" t="s">
        <v>704</v>
      </c>
      <c r="Q235" s="32" t="s">
        <v>705</v>
      </c>
      <c r="R235" s="241">
        <v>836.42995740510003</v>
      </c>
      <c r="S235" s="32">
        <v>1.1955574E-3</v>
      </c>
      <c r="T235" s="17">
        <f t="shared" si="302"/>
        <v>131</v>
      </c>
      <c r="U235" s="1">
        <f t="shared" si="303"/>
        <v>131</v>
      </c>
      <c r="EX235" s="17" t="e">
        <f>B225</f>
        <v>#DIV/0!</v>
      </c>
      <c r="EY235" s="17">
        <f t="shared" ref="EY235" si="337">C230</f>
        <v>0</v>
      </c>
      <c r="EZ235" s="17">
        <f t="shared" ref="EZ235" si="338">D230</f>
        <v>0</v>
      </c>
      <c r="FA235" s="17">
        <f t="shared" ref="FA235" si="339">E230</f>
        <v>0</v>
      </c>
      <c r="FB235" s="17">
        <f t="shared" ref="FB235" si="340">F230</f>
        <v>0</v>
      </c>
      <c r="FC235" s="17">
        <f t="shared" ref="FC235" si="341">G230</f>
        <v>0</v>
      </c>
      <c r="FD235" s="17">
        <f t="shared" ref="FD235" si="342">H230</f>
        <v>0</v>
      </c>
      <c r="FE235" s="17">
        <f t="shared" ref="FE235" si="343">I230</f>
        <v>0</v>
      </c>
      <c r="FF235" s="17"/>
      <c r="FG235" s="17"/>
    </row>
    <row r="236" spans="1:167" ht="15" x14ac:dyDescent="0.25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40"/>
      <c r="N236" s="1">
        <f t="shared" si="306"/>
        <v>132</v>
      </c>
      <c r="O236" s="17">
        <f t="shared" si="307"/>
        <v>132</v>
      </c>
      <c r="P236" s="32" t="s">
        <v>706</v>
      </c>
      <c r="Q236" s="32" t="s">
        <v>707</v>
      </c>
      <c r="R236" s="241">
        <v>0.21762050529999999</v>
      </c>
      <c r="S236" s="32">
        <v>4.5951552158000002</v>
      </c>
      <c r="T236" s="17">
        <f t="shared" si="302"/>
        <v>132</v>
      </c>
      <c r="U236" s="1">
        <f t="shared" si="303"/>
        <v>132</v>
      </c>
      <c r="EW236" s="16">
        <f>EW222+9</f>
        <v>191</v>
      </c>
      <c r="EX236" s="17">
        <f>B191</f>
        <v>154.06514088776402</v>
      </c>
      <c r="EY236" s="17">
        <f t="shared" ref="EY236:FE236" si="344">C191</f>
        <v>2.0738648639048609</v>
      </c>
      <c r="EZ236" s="17">
        <f t="shared" si="344"/>
        <v>5.3119450071000003</v>
      </c>
      <c r="FA236" s="17">
        <f t="shared" si="344"/>
        <v>3.7680272618999999</v>
      </c>
      <c r="FB236" s="17">
        <f t="shared" si="344"/>
        <v>0.4244756187</v>
      </c>
      <c r="FC236" s="17">
        <f t="shared" si="344"/>
        <v>1.004706817</v>
      </c>
      <c r="FD236" s="17">
        <f t="shared" si="344"/>
        <v>1</v>
      </c>
      <c r="FE236" s="17" t="str">
        <f t="shared" si="344"/>
        <v>Mid-market rates as of 2016-05-12 18:37 UTC</v>
      </c>
      <c r="FF236" s="221" t="str">
        <f>IF(AND(FD236=1,GX141=0),"",IF(AND(FD236&lt;&gt;1),"خطأ",IF(AND(FD236=1,GX141&gt;0),"مشكوك")))</f>
        <v/>
      </c>
      <c r="FG236" s="221"/>
    </row>
    <row r="237" spans="1:167" x14ac:dyDescent="0.2">
      <c r="A237" s="226"/>
      <c r="B237" s="227"/>
      <c r="C237" s="227"/>
      <c r="D237" s="227"/>
      <c r="E237" s="227"/>
      <c r="F237" s="227"/>
      <c r="G237" s="227"/>
      <c r="H237" s="227"/>
      <c r="I237" s="227"/>
      <c r="J237" s="228"/>
      <c r="K237" s="40"/>
      <c r="N237" s="1">
        <f t="shared" si="306"/>
        <v>133</v>
      </c>
      <c r="O237" s="17">
        <f t="shared" si="307"/>
        <v>133</v>
      </c>
      <c r="P237" s="32" t="s">
        <v>708</v>
      </c>
      <c r="Q237" s="32" t="s">
        <v>709</v>
      </c>
      <c r="R237" s="241">
        <v>14.362904826199999</v>
      </c>
      <c r="S237" s="32">
        <v>6.9623799099999994E-2</v>
      </c>
      <c r="T237" s="17">
        <f t="shared" si="302"/>
        <v>133</v>
      </c>
      <c r="U237" s="1">
        <f t="shared" si="303"/>
        <v>133</v>
      </c>
      <c r="EX237" s="17" t="e">
        <f>B192</f>
        <v>#DIV/0!</v>
      </c>
      <c r="EY237" s="17" t="e">
        <f t="shared" ref="EY237:FE237" si="345">C192</f>
        <v>#DIV/0!</v>
      </c>
      <c r="EZ237" s="17" t="e">
        <f t="shared" si="345"/>
        <v>#DIV/0!</v>
      </c>
      <c r="FA237" s="17" t="e">
        <f t="shared" si="345"/>
        <v>#DIV/0!</v>
      </c>
      <c r="FB237" s="17" t="e">
        <f t="shared" si="345"/>
        <v>#DIV/0!</v>
      </c>
      <c r="FC237" s="17" t="e">
        <f t="shared" si="345"/>
        <v>#DIV/0!</v>
      </c>
      <c r="FD237" s="17" t="e">
        <f t="shared" si="345"/>
        <v>#DIV/0!</v>
      </c>
      <c r="FE237" s="17" t="str">
        <f t="shared" si="345"/>
        <v>الدفعة العاشرة</v>
      </c>
      <c r="FF237" s="17"/>
      <c r="FG237" s="17"/>
    </row>
    <row r="238" spans="1:167" x14ac:dyDescent="0.2">
      <c r="A238" s="108" t="s">
        <v>176</v>
      </c>
      <c r="B238" s="28" t="e">
        <f>B235*40</f>
        <v>#DIV/0!</v>
      </c>
      <c r="C238" s="32"/>
      <c r="D238" s="151" t="s">
        <v>870</v>
      </c>
      <c r="E238" s="227"/>
      <c r="F238" s="229" t="s">
        <v>872</v>
      </c>
      <c r="G238" s="227"/>
      <c r="H238" s="227"/>
      <c r="I238" s="227"/>
      <c r="J238" s="228"/>
      <c r="K238" s="40"/>
      <c r="N238" s="1">
        <f t="shared" si="306"/>
        <v>134</v>
      </c>
      <c r="O238" s="17">
        <f t="shared" si="307"/>
        <v>134</v>
      </c>
      <c r="P238" s="32" t="s">
        <v>710</v>
      </c>
      <c r="Q238" s="32" t="s">
        <v>711</v>
      </c>
      <c r="R238" s="241">
        <v>28.660786581</v>
      </c>
      <c r="S238" s="32">
        <v>3.4890877700000003E-2</v>
      </c>
      <c r="T238" s="17">
        <f t="shared" si="302"/>
        <v>134</v>
      </c>
      <c r="U238" s="1">
        <f t="shared" si="303"/>
        <v>134</v>
      </c>
      <c r="EX238" s="17" t="e">
        <f>B193</f>
        <v>#DIV/0!</v>
      </c>
      <c r="EY238" s="17" t="e">
        <f t="shared" ref="EY238:FE238" si="346">C193</f>
        <v>#DIV/0!</v>
      </c>
      <c r="EZ238" s="17" t="e">
        <f t="shared" si="346"/>
        <v>#DIV/0!</v>
      </c>
      <c r="FA238" s="17" t="e">
        <f t="shared" si="346"/>
        <v>#DIV/0!</v>
      </c>
      <c r="FB238" s="17" t="e">
        <f t="shared" si="346"/>
        <v>#DIV/0!</v>
      </c>
      <c r="FC238" s="17" t="e">
        <f t="shared" si="346"/>
        <v>#DIV/0!</v>
      </c>
      <c r="FD238" s="17" t="e">
        <f t="shared" si="346"/>
        <v>#DIV/0!</v>
      </c>
      <c r="FE238" s="17" t="str">
        <f t="shared" si="346"/>
        <v>التاريخ</v>
      </c>
      <c r="FF238" s="17"/>
      <c r="FG238" s="17"/>
    </row>
    <row r="239" spans="1:167" x14ac:dyDescent="0.2">
      <c r="A239" s="108" t="s">
        <v>177</v>
      </c>
      <c r="B239" s="28" t="e">
        <f>C235*40</f>
        <v>#DIV/0!</v>
      </c>
      <c r="C239" s="32"/>
      <c r="D239" s="151" t="s">
        <v>871</v>
      </c>
      <c r="E239" s="227"/>
      <c r="F239" s="229" t="s">
        <v>872</v>
      </c>
      <c r="G239" s="227"/>
      <c r="H239" s="227"/>
      <c r="I239" s="227"/>
      <c r="J239" s="230"/>
      <c r="K239" s="40"/>
      <c r="N239" s="1">
        <f t="shared" si="306"/>
        <v>135</v>
      </c>
      <c r="O239" s="17">
        <f t="shared" si="307"/>
        <v>135</v>
      </c>
      <c r="P239" s="32" t="s">
        <v>712</v>
      </c>
      <c r="Q239" s="32" t="s">
        <v>713</v>
      </c>
      <c r="R239" s="241">
        <v>3.5275820315000002</v>
      </c>
      <c r="S239" s="32">
        <v>0.2834802964</v>
      </c>
      <c r="T239" s="17">
        <f t="shared" si="302"/>
        <v>135</v>
      </c>
      <c r="U239" s="1">
        <f t="shared" si="303"/>
        <v>135</v>
      </c>
      <c r="EW239" s="16" t="s">
        <v>869</v>
      </c>
      <c r="EX239" s="17">
        <f>B194</f>
        <v>0</v>
      </c>
      <c r="EY239" s="17">
        <f t="shared" ref="EY239:FE239" si="347">C194</f>
        <v>0</v>
      </c>
      <c r="EZ239" s="17">
        <f t="shared" si="347"/>
        <v>0</v>
      </c>
      <c r="FA239" s="17">
        <f t="shared" si="347"/>
        <v>0</v>
      </c>
      <c r="FB239" s="17">
        <f t="shared" si="347"/>
        <v>0</v>
      </c>
      <c r="FC239" s="17">
        <f t="shared" si="347"/>
        <v>0</v>
      </c>
      <c r="FD239" s="17">
        <f t="shared" si="347"/>
        <v>0</v>
      </c>
      <c r="FE239" s="17">
        <f t="shared" si="347"/>
        <v>0</v>
      </c>
      <c r="FF239" s="17"/>
      <c r="FG239" s="17"/>
    </row>
    <row r="240" spans="1:167" x14ac:dyDescent="0.2">
      <c r="A240" s="159" t="str">
        <f>C30</f>
        <v>دينار</v>
      </c>
      <c r="B240" s="30" t="e">
        <f>D235*40</f>
        <v>#DIV/0!</v>
      </c>
      <c r="C240" s="32"/>
      <c r="D240" s="41"/>
      <c r="E240" s="227"/>
      <c r="F240" s="229" t="s">
        <v>872</v>
      </c>
      <c r="G240" s="227"/>
      <c r="H240" s="227"/>
      <c r="I240" s="227"/>
      <c r="J240" s="230"/>
      <c r="K240" s="40"/>
      <c r="N240" s="1">
        <f t="shared" si="306"/>
        <v>136</v>
      </c>
      <c r="O240" s="17">
        <f t="shared" si="307"/>
        <v>136</v>
      </c>
      <c r="P240" s="32" t="s">
        <v>714</v>
      </c>
      <c r="Q240" s="32" t="s">
        <v>715</v>
      </c>
      <c r="R240" s="241">
        <v>127.1461374246</v>
      </c>
      <c r="S240" s="32">
        <v>7.8649655999999991E-3</v>
      </c>
      <c r="T240" s="17">
        <f t="shared" si="302"/>
        <v>136</v>
      </c>
      <c r="U240" s="1">
        <f t="shared" si="303"/>
        <v>136</v>
      </c>
      <c r="EX240" s="17">
        <f>B204</f>
        <v>0</v>
      </c>
      <c r="EY240" s="17">
        <f t="shared" ref="EY240:FE240" si="348">C204</f>
        <v>0</v>
      </c>
      <c r="EZ240" s="17">
        <f t="shared" si="348"/>
        <v>0</v>
      </c>
      <c r="FA240" s="17">
        <f t="shared" si="348"/>
        <v>0</v>
      </c>
      <c r="FB240" s="17">
        <f t="shared" si="348"/>
        <v>0</v>
      </c>
      <c r="FC240" s="17">
        <f t="shared" si="348"/>
        <v>0</v>
      </c>
      <c r="FD240" s="17">
        <f t="shared" si="348"/>
        <v>0</v>
      </c>
      <c r="FE240" s="17">
        <f t="shared" si="348"/>
        <v>0</v>
      </c>
      <c r="FF240" s="17"/>
      <c r="FG240" s="17"/>
      <c r="FI240" s="16">
        <f>ROUND(I116,2)</f>
        <v>0</v>
      </c>
      <c r="FJ240" s="16">
        <f>ROUND(C245,2)</f>
        <v>0</v>
      </c>
      <c r="FK240" s="238" t="str">
        <f>IF(AND(FJ240=FI240,FJ240&gt;0,FI240&gt;0),"مبارك",IF(AND(FJ240&lt;&gt;FI240),"",IF(AND(FJ240=FI240,FJ240=0,FI240=0),"")))</f>
        <v/>
      </c>
    </row>
    <row r="241" spans="1:163" x14ac:dyDescent="0.2">
      <c r="A241" s="159" t="str">
        <f t="shared" ref="A241:A244" si="349">C31</f>
        <v>دولار</v>
      </c>
      <c r="B241" s="30" t="e">
        <f>E235*40</f>
        <v>#DIV/0!</v>
      </c>
      <c r="C241" s="32"/>
      <c r="D241" s="41"/>
      <c r="E241" s="227"/>
      <c r="F241" s="229" t="s">
        <v>872</v>
      </c>
      <c r="G241" s="227"/>
      <c r="H241" s="227"/>
      <c r="I241" s="227"/>
      <c r="J241" s="231"/>
      <c r="K241" s="40"/>
      <c r="N241" s="1">
        <f t="shared" si="306"/>
        <v>137</v>
      </c>
      <c r="O241" s="17">
        <f t="shared" si="307"/>
        <v>137</v>
      </c>
      <c r="P241" s="32" t="s">
        <v>716</v>
      </c>
      <c r="Q241" s="32" t="s">
        <v>717</v>
      </c>
      <c r="R241" s="241">
        <v>2.0693244537000002</v>
      </c>
      <c r="S241" s="32">
        <v>0.48324949630000003</v>
      </c>
      <c r="T241" s="17">
        <f t="shared" si="302"/>
        <v>137</v>
      </c>
      <c r="U241" s="1">
        <f t="shared" si="303"/>
        <v>137</v>
      </c>
      <c r="EX241" s="17" t="e">
        <f>B196</f>
        <v>#DIV/0!</v>
      </c>
      <c r="EY241" s="17" t="e">
        <f t="shared" ref="EY241:FE241" si="350">C196</f>
        <v>#DIV/0!</v>
      </c>
      <c r="EZ241" s="17" t="e">
        <f t="shared" si="350"/>
        <v>#DIV/0!</v>
      </c>
      <c r="FA241" s="17" t="e">
        <f t="shared" si="350"/>
        <v>#DIV/0!</v>
      </c>
      <c r="FB241" s="17" t="e">
        <f t="shared" si="350"/>
        <v>#DIV/0!</v>
      </c>
      <c r="FC241" s="17" t="e">
        <f t="shared" si="350"/>
        <v>#DIV/0!</v>
      </c>
      <c r="FD241" s="17" t="e">
        <f t="shared" si="350"/>
        <v>#DIV/0!</v>
      </c>
      <c r="FE241" s="17" t="str">
        <f t="shared" si="350"/>
        <v>المجموع بالمحلي</v>
      </c>
      <c r="FF241" s="17"/>
      <c r="FG241" s="17"/>
    </row>
    <row r="242" spans="1:163" ht="15" x14ac:dyDescent="0.25">
      <c r="A242" s="159" t="str">
        <f t="shared" si="349"/>
        <v>جنيه</v>
      </c>
      <c r="B242" s="30" t="e">
        <f>F235*40</f>
        <v>#DIV/0!</v>
      </c>
      <c r="C242" s="32"/>
      <c r="D242" s="41"/>
      <c r="E242" s="227"/>
      <c r="F242" s="229" t="s">
        <v>872</v>
      </c>
      <c r="G242" s="227"/>
      <c r="H242" s="227"/>
      <c r="I242" s="227"/>
      <c r="J242" s="231"/>
      <c r="K242" s="40"/>
      <c r="N242" s="1">
        <f t="shared" si="306"/>
        <v>138</v>
      </c>
      <c r="O242" s="17">
        <f t="shared" si="307"/>
        <v>138</v>
      </c>
      <c r="P242" s="32" t="s">
        <v>718</v>
      </c>
      <c r="Q242" s="32" t="s">
        <v>719</v>
      </c>
      <c r="R242" s="241">
        <v>0.39967335469999998</v>
      </c>
      <c r="S242" s="32">
        <v>2.5020432015999998</v>
      </c>
      <c r="T242" s="17">
        <f t="shared" si="302"/>
        <v>138</v>
      </c>
      <c r="U242" s="1">
        <f t="shared" si="303"/>
        <v>138</v>
      </c>
      <c r="EX242" s="17" t="e">
        <f>B197</f>
        <v>#DIV/0!</v>
      </c>
      <c r="EY242" s="17" t="e">
        <f t="shared" ref="EY242:FE242" si="351">C197</f>
        <v>#DIV/0!</v>
      </c>
      <c r="EZ242" s="17" t="e">
        <f t="shared" si="351"/>
        <v>#DIV/0!</v>
      </c>
      <c r="FA242" s="17" t="e">
        <f t="shared" si="351"/>
        <v>#DIV/0!</v>
      </c>
      <c r="FB242" s="17" t="e">
        <f t="shared" si="351"/>
        <v>#DIV/0!</v>
      </c>
      <c r="FC242" s="17" t="e">
        <f t="shared" si="351"/>
        <v>#DIV/0!</v>
      </c>
      <c r="FD242" s="17" t="e">
        <f t="shared" si="351"/>
        <v>#DIV/0!</v>
      </c>
      <c r="FE242" s="17" t="e">
        <f t="shared" si="351"/>
        <v>#DIV/0!</v>
      </c>
      <c r="FF242" s="221" t="e">
        <f>IF(AND(FE242&lt;0),"خطأ",IF(AND(FE242&gt;=0),""))</f>
        <v>#DIV/0!</v>
      </c>
      <c r="FG242" s="221" t="e">
        <f>IF(AND(FF242&lt;0),"خطأ",IF(AND(FF242&gt;=0),""))</f>
        <v>#DIV/0!</v>
      </c>
    </row>
    <row r="243" spans="1:163" x14ac:dyDescent="0.2">
      <c r="A243" s="159" t="str">
        <f t="shared" si="349"/>
        <v>ريال</v>
      </c>
      <c r="B243" s="30" t="e">
        <f>G235*40</f>
        <v>#DIV/0!</v>
      </c>
      <c r="C243" s="32"/>
      <c r="D243" s="41"/>
      <c r="E243" s="227"/>
      <c r="F243" s="229" t="s">
        <v>872</v>
      </c>
      <c r="G243" s="227"/>
      <c r="H243" s="227"/>
      <c r="I243" s="227"/>
      <c r="J243" s="232"/>
      <c r="K243" s="40"/>
      <c r="N243" s="1">
        <f t="shared" si="306"/>
        <v>139</v>
      </c>
      <c r="O243" s="17">
        <f t="shared" si="307"/>
        <v>139</v>
      </c>
      <c r="P243" s="32" t="s">
        <v>720</v>
      </c>
      <c r="Q243" s="32" t="s">
        <v>721</v>
      </c>
      <c r="R243" s="241">
        <v>1048.1057667130001</v>
      </c>
      <c r="S243" s="32">
        <v>9.5410220000000003E-4</v>
      </c>
      <c r="T243" s="17">
        <f t="shared" si="302"/>
        <v>139</v>
      </c>
      <c r="U243" s="1">
        <f t="shared" si="303"/>
        <v>139</v>
      </c>
      <c r="EX243" s="17"/>
      <c r="EY243" s="17"/>
      <c r="EZ243" s="17"/>
      <c r="FA243" s="17"/>
      <c r="FB243" s="17"/>
      <c r="FC243" s="17"/>
      <c r="FD243" s="17"/>
      <c r="FE243" s="17"/>
      <c r="FF243" s="17"/>
      <c r="FG243" s="17"/>
    </row>
    <row r="244" spans="1:163" x14ac:dyDescent="0.2">
      <c r="A244" s="159" t="str">
        <f t="shared" si="349"/>
        <v>شيكل</v>
      </c>
      <c r="B244" s="30" t="e">
        <f>H235*40</f>
        <v>#DIV/0!</v>
      </c>
      <c r="C244" s="32"/>
      <c r="D244" s="41"/>
      <c r="E244" s="227"/>
      <c r="F244" s="229" t="s">
        <v>872</v>
      </c>
      <c r="G244" s="227"/>
      <c r="H244" s="227"/>
      <c r="I244" s="227"/>
      <c r="J244" s="232"/>
      <c r="K244" s="40"/>
      <c r="N244" s="1">
        <f t="shared" si="306"/>
        <v>140</v>
      </c>
      <c r="O244" s="17">
        <f t="shared" si="307"/>
        <v>140</v>
      </c>
      <c r="P244" s="32" t="s">
        <v>722</v>
      </c>
      <c r="Q244" s="32" t="s">
        <v>723</v>
      </c>
      <c r="R244" s="241">
        <v>0.58636955629999998</v>
      </c>
      <c r="S244" s="32">
        <v>1.7054091387000001</v>
      </c>
      <c r="T244" s="17">
        <f t="shared" si="302"/>
        <v>140</v>
      </c>
      <c r="U244" s="1">
        <f t="shared" si="303"/>
        <v>140</v>
      </c>
      <c r="EX244" s="17" t="e">
        <f>IF(AND(EX241&gt;=0),EX241*1,IF(AND(EX241&lt;0),EX241*0))</f>
        <v>#DIV/0!</v>
      </c>
      <c r="EY244" s="17" t="e">
        <f t="shared" ref="EY244:FD244" si="352">IF(AND(EY241&gt;=0),EY241*1,IF(AND(EY241&lt;0),EY241*0))</f>
        <v>#DIV/0!</v>
      </c>
      <c r="EZ244" s="17" t="e">
        <f t="shared" si="352"/>
        <v>#DIV/0!</v>
      </c>
      <c r="FA244" s="17" t="e">
        <f t="shared" si="352"/>
        <v>#DIV/0!</v>
      </c>
      <c r="FB244" s="17" t="e">
        <f t="shared" si="352"/>
        <v>#DIV/0!</v>
      </c>
      <c r="FC244" s="17" t="e">
        <f t="shared" si="352"/>
        <v>#DIV/0!</v>
      </c>
      <c r="FD244" s="17" t="e">
        <f t="shared" si="352"/>
        <v>#DIV/0!</v>
      </c>
      <c r="FE244" s="17"/>
      <c r="FF244" s="17"/>
      <c r="FG244" s="17"/>
    </row>
    <row r="245" spans="1:163" x14ac:dyDescent="0.2">
      <c r="A245" s="233" t="s">
        <v>886</v>
      </c>
      <c r="B245" s="146" t="e">
        <f>I233</f>
        <v>#DIV/0!</v>
      </c>
      <c r="C245" s="32"/>
      <c r="D245" s="227"/>
      <c r="E245" s="227"/>
      <c r="F245" s="227"/>
      <c r="G245" s="227"/>
      <c r="H245" s="227"/>
      <c r="I245" s="227"/>
      <c r="J245" s="234"/>
      <c r="K245" s="40"/>
      <c r="N245" s="1">
        <f t="shared" si="306"/>
        <v>141</v>
      </c>
      <c r="O245" s="17">
        <f t="shared" si="307"/>
        <v>141</v>
      </c>
      <c r="P245" s="32" t="s">
        <v>724</v>
      </c>
      <c r="Q245" s="32" t="s">
        <v>725</v>
      </c>
      <c r="R245" s="241">
        <v>0.52942482769999999</v>
      </c>
      <c r="S245" s="32">
        <v>1.8888422825</v>
      </c>
      <c r="T245" s="17">
        <f t="shared" si="302"/>
        <v>141</v>
      </c>
      <c r="U245" s="1">
        <f t="shared" si="303"/>
        <v>141</v>
      </c>
      <c r="EX245" s="17" t="e">
        <f>EX244*EX239</f>
        <v>#DIV/0!</v>
      </c>
      <c r="EY245" s="17" t="e">
        <f t="shared" ref="EY245:FD245" si="353">EY244*EY239</f>
        <v>#DIV/0!</v>
      </c>
      <c r="EZ245" s="17" t="e">
        <f t="shared" si="353"/>
        <v>#DIV/0!</v>
      </c>
      <c r="FA245" s="17" t="e">
        <f t="shared" si="353"/>
        <v>#DIV/0!</v>
      </c>
      <c r="FB245" s="17" t="e">
        <f t="shared" si="353"/>
        <v>#DIV/0!</v>
      </c>
      <c r="FC245" s="17" t="e">
        <f t="shared" si="353"/>
        <v>#DIV/0!</v>
      </c>
      <c r="FD245" s="17" t="e">
        <f t="shared" si="353"/>
        <v>#DIV/0!</v>
      </c>
      <c r="FE245" s="17" t="e">
        <f>SUM(EX245:FD245)</f>
        <v>#DIV/0!</v>
      </c>
      <c r="FF245" s="17"/>
      <c r="FG245" s="17"/>
    </row>
    <row r="246" spans="1:163" x14ac:dyDescent="0.2">
      <c r="A246" s="226"/>
      <c r="B246" s="227"/>
      <c r="C246" s="227"/>
      <c r="D246" s="227"/>
      <c r="E246" s="227"/>
      <c r="F246" s="227"/>
      <c r="G246" s="227"/>
      <c r="H246" s="227"/>
      <c r="I246" s="227"/>
      <c r="J246" s="234"/>
      <c r="K246" s="40"/>
      <c r="N246" s="1">
        <f t="shared" si="306"/>
        <v>142</v>
      </c>
      <c r="O246" s="17">
        <f t="shared" si="307"/>
        <v>142</v>
      </c>
      <c r="P246" s="32" t="s">
        <v>726</v>
      </c>
      <c r="Q246" s="32" t="s">
        <v>727</v>
      </c>
      <c r="R246" s="241">
        <v>184.46574072780001</v>
      </c>
      <c r="S246" s="32">
        <v>5.4210608000000004E-3</v>
      </c>
      <c r="T246" s="17">
        <f t="shared" si="302"/>
        <v>142</v>
      </c>
      <c r="U246" s="1">
        <f t="shared" si="303"/>
        <v>142</v>
      </c>
      <c r="EX246" s="17" t="e">
        <f>FF246*EX245</f>
        <v>#DIV/0!</v>
      </c>
      <c r="EY246" s="17" t="e">
        <f>FF246*EY245</f>
        <v>#DIV/0!</v>
      </c>
      <c r="EZ246" s="17" t="e">
        <f>FF246*EZ245</f>
        <v>#DIV/0!</v>
      </c>
      <c r="FA246" s="17" t="e">
        <f>FF246*FA245</f>
        <v>#DIV/0!</v>
      </c>
      <c r="FB246" s="17" t="e">
        <f>FF246*FB245</f>
        <v>#DIV/0!</v>
      </c>
      <c r="FC246" s="17" t="e">
        <f>FF246*FC245</f>
        <v>#DIV/0!</v>
      </c>
      <c r="FD246" s="17" t="e">
        <f>FF246*FD245</f>
        <v>#DIV/0!</v>
      </c>
      <c r="FE246" s="17" t="e">
        <f>FF246*FE245</f>
        <v>#DIV/0!</v>
      </c>
      <c r="FF246" s="17" t="e">
        <f>FE242/FE245</f>
        <v>#DIV/0!</v>
      </c>
      <c r="FG246" s="17" t="e">
        <f>SUM(EX246:FD246)</f>
        <v>#DIV/0!</v>
      </c>
    </row>
    <row r="247" spans="1:163" x14ac:dyDescent="0.2">
      <c r="A247" s="235"/>
      <c r="B247" s="236"/>
      <c r="C247" s="236"/>
      <c r="D247" s="236"/>
      <c r="E247" s="236"/>
      <c r="F247" s="236"/>
      <c r="G247" s="236"/>
      <c r="H247" s="236"/>
      <c r="I247" s="236"/>
      <c r="J247" s="236"/>
      <c r="K247" s="40"/>
      <c r="N247" s="1">
        <f t="shared" si="306"/>
        <v>143</v>
      </c>
      <c r="O247" s="17">
        <f t="shared" si="307"/>
        <v>143</v>
      </c>
      <c r="P247" s="32" t="s">
        <v>728</v>
      </c>
      <c r="Q247" s="32" t="s">
        <v>729</v>
      </c>
      <c r="R247" s="241">
        <v>11.357867645500001</v>
      </c>
      <c r="S247" s="32">
        <v>8.80446956E-2</v>
      </c>
      <c r="T247" s="17">
        <f t="shared" si="302"/>
        <v>143</v>
      </c>
      <c r="U247" s="1">
        <f t="shared" si="303"/>
        <v>143</v>
      </c>
      <c r="EX247" s="17" t="e">
        <f>EX246/EX239</f>
        <v>#DIV/0!</v>
      </c>
      <c r="EY247" s="17" t="e">
        <f t="shared" ref="EY247:FD247" si="354">EY246/EY239</f>
        <v>#DIV/0!</v>
      </c>
      <c r="EZ247" s="17" t="e">
        <f t="shared" si="354"/>
        <v>#DIV/0!</v>
      </c>
      <c r="FA247" s="17" t="e">
        <f t="shared" si="354"/>
        <v>#DIV/0!</v>
      </c>
      <c r="FB247" s="17" t="e">
        <f t="shared" si="354"/>
        <v>#DIV/0!</v>
      </c>
      <c r="FC247" s="17" t="e">
        <f t="shared" si="354"/>
        <v>#DIV/0!</v>
      </c>
      <c r="FD247" s="17" t="e">
        <f t="shared" si="354"/>
        <v>#DIV/0!</v>
      </c>
      <c r="FE247" s="17"/>
      <c r="FF247" s="17"/>
      <c r="FG247" s="17"/>
    </row>
    <row r="248" spans="1:163" x14ac:dyDescent="0.2">
      <c r="A248" s="237"/>
      <c r="B248" s="237"/>
      <c r="C248" s="237"/>
      <c r="D248" s="237"/>
      <c r="E248" s="237"/>
      <c r="F248" s="237"/>
      <c r="G248" s="237"/>
      <c r="H248" s="237"/>
      <c r="I248" s="237"/>
      <c r="J248" s="237"/>
      <c r="K248" s="40"/>
      <c r="N248" s="1">
        <f t="shared" si="306"/>
        <v>144</v>
      </c>
      <c r="O248" s="17">
        <f t="shared" si="307"/>
        <v>144</v>
      </c>
      <c r="P248" s="32" t="s">
        <v>730</v>
      </c>
      <c r="Q248" s="32" t="s">
        <v>731</v>
      </c>
      <c r="R248" s="241">
        <v>411.08267040240003</v>
      </c>
      <c r="S248" s="32">
        <v>2.4326006999999998E-3</v>
      </c>
      <c r="T248" s="17">
        <f t="shared" si="302"/>
        <v>144</v>
      </c>
      <c r="U248" s="1">
        <f t="shared" si="303"/>
        <v>144</v>
      </c>
    </row>
    <row r="249" spans="1:163" x14ac:dyDescent="0.2">
      <c r="A249" s="41" t="s">
        <v>285</v>
      </c>
      <c r="B249" s="41" t="s">
        <v>283</v>
      </c>
      <c r="C249" s="41" t="s">
        <v>284</v>
      </c>
      <c r="D249" s="41" t="s">
        <v>287</v>
      </c>
      <c r="E249" s="41" t="s">
        <v>283</v>
      </c>
      <c r="F249" s="41" t="s">
        <v>284</v>
      </c>
      <c r="G249" s="109"/>
      <c r="H249" s="109"/>
      <c r="I249" s="109"/>
      <c r="N249" s="1">
        <f t="shared" si="306"/>
        <v>145</v>
      </c>
      <c r="O249" s="17">
        <f t="shared" si="307"/>
        <v>145</v>
      </c>
      <c r="P249" s="32" t="s">
        <v>732</v>
      </c>
      <c r="Q249" s="32" t="s">
        <v>733</v>
      </c>
      <c r="R249" s="241">
        <v>158.358162639</v>
      </c>
      <c r="S249" s="32">
        <v>6.3147992000000003E-3</v>
      </c>
      <c r="T249" s="17">
        <f t="shared" si="302"/>
        <v>145</v>
      </c>
      <c r="U249" s="1">
        <f t="shared" si="303"/>
        <v>145</v>
      </c>
      <c r="EX249" s="17" t="e">
        <f>B239</f>
        <v>#DIV/0!</v>
      </c>
      <c r="EY249" s="17">
        <f t="shared" ref="EY249" si="355">C244</f>
        <v>0</v>
      </c>
      <c r="EZ249" s="17">
        <f t="shared" ref="EZ249" si="356">D244</f>
        <v>0</v>
      </c>
      <c r="FA249" s="17">
        <f t="shared" ref="FA249" si="357">E244</f>
        <v>0</v>
      </c>
      <c r="FB249" s="17" t="str">
        <f t="shared" ref="FB249" si="358">F244</f>
        <v>تكرار الدفع</v>
      </c>
      <c r="FC249" s="17">
        <f t="shared" ref="FC249" si="359">G244</f>
        <v>0</v>
      </c>
      <c r="FD249" s="17">
        <f t="shared" ref="FD249" si="360">H244</f>
        <v>0</v>
      </c>
      <c r="FE249" s="17">
        <f t="shared" ref="FE249" si="361">I244</f>
        <v>0</v>
      </c>
      <c r="FF249" s="17"/>
      <c r="FG249" s="17"/>
    </row>
    <row r="250" spans="1:163" ht="15" x14ac:dyDescent="0.25">
      <c r="A250" s="32"/>
      <c r="B250" s="32"/>
      <c r="C250" s="41">
        <f>(B250/24)*A250</f>
        <v>0</v>
      </c>
      <c r="D250" s="32"/>
      <c r="E250" s="32"/>
      <c r="F250" s="41">
        <f>(E250/1000)*D250</f>
        <v>0</v>
      </c>
      <c r="G250" s="109"/>
      <c r="H250" s="109"/>
      <c r="I250" s="109"/>
      <c r="N250" s="1">
        <f t="shared" si="306"/>
        <v>146</v>
      </c>
      <c r="O250" s="17">
        <f t="shared" si="307"/>
        <v>146</v>
      </c>
      <c r="P250" s="32" t="s">
        <v>734</v>
      </c>
      <c r="Q250" s="32" t="s">
        <v>735</v>
      </c>
      <c r="R250" s="241">
        <v>16.467704292200001</v>
      </c>
      <c r="S250" s="32">
        <v>6.0724918400000001E-2</v>
      </c>
      <c r="T250" s="17">
        <f t="shared" si="302"/>
        <v>146</v>
      </c>
      <c r="U250" s="1">
        <f t="shared" si="303"/>
        <v>146</v>
      </c>
      <c r="EW250" s="16">
        <f>EW236+9</f>
        <v>200</v>
      </c>
      <c r="EX250" s="17">
        <f>B200</f>
        <v>154.06514088776402</v>
      </c>
      <c r="EY250" s="17">
        <f t="shared" ref="EY250:FE250" si="362">C200</f>
        <v>2.0738648639048609</v>
      </c>
      <c r="EZ250" s="17">
        <f t="shared" si="362"/>
        <v>5.3119450071000003</v>
      </c>
      <c r="FA250" s="17">
        <f t="shared" si="362"/>
        <v>3.7680272618999999</v>
      </c>
      <c r="FB250" s="17">
        <f t="shared" si="362"/>
        <v>0.4244756187</v>
      </c>
      <c r="FC250" s="17">
        <f t="shared" si="362"/>
        <v>1.004706817</v>
      </c>
      <c r="FD250" s="17">
        <f t="shared" si="362"/>
        <v>1</v>
      </c>
      <c r="FE250" s="17" t="str">
        <f t="shared" si="362"/>
        <v>Mid-market rates as of 2016-05-12 18:37 UTC</v>
      </c>
      <c r="FF250" s="221" t="str">
        <f>IF(AND(FD250=1,GX155=0),"",IF(AND(FD250&lt;&gt;1),"خطأ",IF(AND(FD250=1,GX155&gt;0),"مشكوك")))</f>
        <v/>
      </c>
      <c r="FG250" s="221"/>
    </row>
    <row r="251" spans="1:163" x14ac:dyDescent="0.2">
      <c r="A251" s="245"/>
      <c r="B251" s="32"/>
      <c r="C251" s="41">
        <f t="shared" ref="C251:C256" si="363">(B251/24)*A251</f>
        <v>0</v>
      </c>
      <c r="D251" s="32"/>
      <c r="E251" s="32"/>
      <c r="F251" s="41">
        <f t="shared" ref="F251:F256" si="364">(E251/1000)*D251</f>
        <v>0</v>
      </c>
      <c r="G251" s="109"/>
      <c r="H251" s="109"/>
      <c r="I251" s="109"/>
      <c r="N251" s="1">
        <f t="shared" si="306"/>
        <v>147</v>
      </c>
      <c r="O251" s="17">
        <f t="shared" si="307"/>
        <v>147</v>
      </c>
      <c r="P251" s="32" t="s">
        <v>736</v>
      </c>
      <c r="Q251" s="32" t="s">
        <v>737</v>
      </c>
      <c r="R251" s="241">
        <v>1987.7679141830999</v>
      </c>
      <c r="S251" s="32">
        <v>5.0307680000000003E-4</v>
      </c>
      <c r="T251" s="17">
        <f t="shared" si="302"/>
        <v>147</v>
      </c>
      <c r="U251" s="1">
        <f t="shared" si="303"/>
        <v>147</v>
      </c>
      <c r="EX251" s="17" t="e">
        <f>B201</f>
        <v>#DIV/0!</v>
      </c>
      <c r="EY251" s="17" t="e">
        <f t="shared" ref="EY251:FE251" si="365">C201</f>
        <v>#DIV/0!</v>
      </c>
      <c r="EZ251" s="17" t="e">
        <f t="shared" si="365"/>
        <v>#DIV/0!</v>
      </c>
      <c r="FA251" s="17" t="e">
        <f t="shared" si="365"/>
        <v>#DIV/0!</v>
      </c>
      <c r="FB251" s="17" t="e">
        <f t="shared" si="365"/>
        <v>#DIV/0!</v>
      </c>
      <c r="FC251" s="17" t="e">
        <f t="shared" si="365"/>
        <v>#DIV/0!</v>
      </c>
      <c r="FD251" s="17" t="e">
        <f t="shared" si="365"/>
        <v>#DIV/0!</v>
      </c>
      <c r="FE251" s="17" t="str">
        <f t="shared" si="365"/>
        <v>الدفعة الحادية عشرة</v>
      </c>
      <c r="FF251" s="17"/>
      <c r="FG251" s="17"/>
    </row>
    <row r="252" spans="1:163" x14ac:dyDescent="0.2">
      <c r="A252" s="245"/>
      <c r="B252" s="32"/>
      <c r="C252" s="41">
        <f t="shared" si="363"/>
        <v>0</v>
      </c>
      <c r="D252" s="32"/>
      <c r="E252" s="32"/>
      <c r="F252" s="41">
        <f t="shared" si="364"/>
        <v>0</v>
      </c>
      <c r="G252" s="109"/>
      <c r="H252" s="109"/>
      <c r="I252" s="109"/>
      <c r="N252" s="1">
        <f t="shared" si="306"/>
        <v>148</v>
      </c>
      <c r="O252" s="17">
        <f t="shared" si="307"/>
        <v>148</v>
      </c>
      <c r="P252" s="32" t="s">
        <v>738</v>
      </c>
      <c r="Q252" s="32" t="s">
        <v>739</v>
      </c>
      <c r="R252" s="241">
        <v>4.0790574561000001</v>
      </c>
      <c r="S252" s="32">
        <v>0.2451546738</v>
      </c>
      <c r="T252" s="17">
        <f t="shared" si="302"/>
        <v>148</v>
      </c>
      <c r="U252" s="1">
        <f t="shared" si="303"/>
        <v>148</v>
      </c>
      <c r="EX252" s="17" t="e">
        <f>B202</f>
        <v>#DIV/0!</v>
      </c>
      <c r="EY252" s="17" t="e">
        <f t="shared" ref="EY252:FE252" si="366">C202</f>
        <v>#DIV/0!</v>
      </c>
      <c r="EZ252" s="17" t="e">
        <f t="shared" si="366"/>
        <v>#DIV/0!</v>
      </c>
      <c r="FA252" s="17" t="e">
        <f t="shared" si="366"/>
        <v>#DIV/0!</v>
      </c>
      <c r="FB252" s="17" t="e">
        <f t="shared" si="366"/>
        <v>#DIV/0!</v>
      </c>
      <c r="FC252" s="17" t="e">
        <f t="shared" si="366"/>
        <v>#DIV/0!</v>
      </c>
      <c r="FD252" s="17" t="e">
        <f t="shared" si="366"/>
        <v>#DIV/0!</v>
      </c>
      <c r="FE252" s="17" t="str">
        <f t="shared" si="366"/>
        <v>التاريخ</v>
      </c>
      <c r="FF252" s="17"/>
      <c r="FG252" s="17"/>
    </row>
    <row r="253" spans="1:163" x14ac:dyDescent="0.2">
      <c r="A253" s="245"/>
      <c r="B253" s="32"/>
      <c r="C253" s="41">
        <f t="shared" si="363"/>
        <v>0</v>
      </c>
      <c r="D253" s="32"/>
      <c r="E253" s="32"/>
      <c r="F253" s="41">
        <f t="shared" si="364"/>
        <v>0</v>
      </c>
      <c r="G253" s="109"/>
      <c r="H253" s="109"/>
      <c r="I253" s="109"/>
      <c r="N253" s="1">
        <f t="shared" si="306"/>
        <v>149</v>
      </c>
      <c r="O253" s="17">
        <f t="shared" si="307"/>
        <v>149</v>
      </c>
      <c r="P253" s="32" t="s">
        <v>740</v>
      </c>
      <c r="Q253" s="32" t="s">
        <v>741</v>
      </c>
      <c r="R253" s="241">
        <v>535.42924824490001</v>
      </c>
      <c r="S253" s="32">
        <v>1.8676604000000001E-3</v>
      </c>
      <c r="T253" s="17">
        <f t="shared" si="302"/>
        <v>149</v>
      </c>
      <c r="U253" s="1">
        <f t="shared" si="303"/>
        <v>149</v>
      </c>
      <c r="EW253" s="16">
        <v>11</v>
      </c>
      <c r="EX253" s="17">
        <f>B203</f>
        <v>0</v>
      </c>
      <c r="EY253" s="17">
        <f t="shared" ref="EY253:FE253" si="367">C203</f>
        <v>0</v>
      </c>
      <c r="EZ253" s="17">
        <f t="shared" si="367"/>
        <v>0</v>
      </c>
      <c r="FA253" s="17">
        <f t="shared" si="367"/>
        <v>0</v>
      </c>
      <c r="FB253" s="17">
        <f t="shared" si="367"/>
        <v>0</v>
      </c>
      <c r="FC253" s="17">
        <f t="shared" si="367"/>
        <v>0</v>
      </c>
      <c r="FD253" s="17">
        <f t="shared" si="367"/>
        <v>0</v>
      </c>
      <c r="FE253" s="17">
        <f t="shared" si="367"/>
        <v>0</v>
      </c>
      <c r="FF253" s="17"/>
      <c r="FG253" s="17"/>
    </row>
    <row r="254" spans="1:163" x14ac:dyDescent="0.2">
      <c r="A254" s="245"/>
      <c r="B254" s="32"/>
      <c r="C254" s="41">
        <f t="shared" si="363"/>
        <v>0</v>
      </c>
      <c r="D254" s="32"/>
      <c r="E254" s="32"/>
      <c r="F254" s="41">
        <f t="shared" si="364"/>
        <v>0</v>
      </c>
      <c r="G254" s="109"/>
      <c r="H254" s="109"/>
      <c r="I254" s="109"/>
      <c r="N254" s="1">
        <f t="shared" si="306"/>
        <v>150</v>
      </c>
      <c r="O254" s="17">
        <f t="shared" si="307"/>
        <v>150</v>
      </c>
      <c r="P254" s="32" t="s">
        <v>742</v>
      </c>
      <c r="Q254" s="32" t="s">
        <v>743</v>
      </c>
      <c r="R254" s="241">
        <v>246.7489760505</v>
      </c>
      <c r="S254" s="32">
        <v>4.0527017000000004E-3</v>
      </c>
      <c r="T254" s="17">
        <f t="shared" si="302"/>
        <v>150</v>
      </c>
      <c r="U254" s="1">
        <f t="shared" si="303"/>
        <v>150</v>
      </c>
      <c r="EX254" s="17">
        <f>B213</f>
        <v>0</v>
      </c>
      <c r="EY254" s="17">
        <f t="shared" ref="EY254:FE254" si="368">C213</f>
        <v>0</v>
      </c>
      <c r="EZ254" s="17">
        <f t="shared" si="368"/>
        <v>0</v>
      </c>
      <c r="FA254" s="17">
        <f t="shared" si="368"/>
        <v>0</v>
      </c>
      <c r="FB254" s="17">
        <f t="shared" si="368"/>
        <v>0</v>
      </c>
      <c r="FC254" s="17">
        <f t="shared" si="368"/>
        <v>0</v>
      </c>
      <c r="FD254" s="17">
        <f t="shared" si="368"/>
        <v>0</v>
      </c>
      <c r="FE254" s="17">
        <f t="shared" si="368"/>
        <v>0</v>
      </c>
      <c r="FF254" s="17"/>
      <c r="FG254" s="17"/>
    </row>
    <row r="255" spans="1:163" x14ac:dyDescent="0.2">
      <c r="A255" s="245"/>
      <c r="B255" s="32"/>
      <c r="C255" s="41">
        <f t="shared" si="363"/>
        <v>0</v>
      </c>
      <c r="D255" s="32"/>
      <c r="E255" s="32"/>
      <c r="F255" s="41">
        <f t="shared" si="364"/>
        <v>0</v>
      </c>
      <c r="G255" s="109"/>
      <c r="H255" s="109"/>
      <c r="I255" s="109"/>
      <c r="N255" s="1">
        <f t="shared" si="306"/>
        <v>151</v>
      </c>
      <c r="O255" s="17">
        <f t="shared" si="307"/>
        <v>151</v>
      </c>
      <c r="P255" s="32" t="s">
        <v>744</v>
      </c>
      <c r="Q255" s="32" t="s">
        <v>745</v>
      </c>
      <c r="R255" s="241">
        <v>5688.9657890914996</v>
      </c>
      <c r="S255" s="32">
        <v>1.7577890000000001E-4</v>
      </c>
      <c r="T255" s="17">
        <f t="shared" si="302"/>
        <v>151</v>
      </c>
      <c r="U255" s="1">
        <f t="shared" si="303"/>
        <v>151</v>
      </c>
      <c r="EX255" s="17" t="e">
        <f>B205</f>
        <v>#DIV/0!</v>
      </c>
      <c r="EY255" s="17" t="e">
        <f t="shared" ref="EY255:FE255" si="369">C205</f>
        <v>#DIV/0!</v>
      </c>
      <c r="EZ255" s="17" t="e">
        <f t="shared" si="369"/>
        <v>#DIV/0!</v>
      </c>
      <c r="FA255" s="17" t="e">
        <f t="shared" si="369"/>
        <v>#DIV/0!</v>
      </c>
      <c r="FB255" s="17" t="e">
        <f t="shared" si="369"/>
        <v>#DIV/0!</v>
      </c>
      <c r="FC255" s="17" t="e">
        <f t="shared" si="369"/>
        <v>#DIV/0!</v>
      </c>
      <c r="FD255" s="17" t="e">
        <f t="shared" si="369"/>
        <v>#DIV/0!</v>
      </c>
      <c r="FE255" s="17" t="str">
        <f t="shared" si="369"/>
        <v>المجموع بالمحلي</v>
      </c>
      <c r="FF255" s="17"/>
      <c r="FG255" s="17"/>
    </row>
    <row r="256" spans="1:163" ht="15" x14ac:dyDescent="0.25">
      <c r="A256" s="245"/>
      <c r="B256" s="32"/>
      <c r="C256" s="41">
        <f t="shared" si="363"/>
        <v>0</v>
      </c>
      <c r="D256" s="32"/>
      <c r="E256" s="32"/>
      <c r="F256" s="41">
        <f t="shared" si="364"/>
        <v>0</v>
      </c>
      <c r="G256" s="109"/>
      <c r="H256" s="109"/>
      <c r="I256" s="109"/>
      <c r="N256" s="1">
        <f t="shared" si="306"/>
        <v>152</v>
      </c>
      <c r="O256" s="17">
        <f t="shared" si="307"/>
        <v>152</v>
      </c>
      <c r="P256" s="32" t="s">
        <v>746</v>
      </c>
      <c r="Q256" s="32" t="s">
        <v>747</v>
      </c>
      <c r="R256" s="241">
        <v>2.0884933230999998</v>
      </c>
      <c r="S256" s="32">
        <v>0.4788140756</v>
      </c>
      <c r="T256" s="17">
        <f t="shared" si="302"/>
        <v>152</v>
      </c>
      <c r="U256" s="1">
        <f t="shared" si="303"/>
        <v>152</v>
      </c>
      <c r="EX256" s="17" t="e">
        <f>B206</f>
        <v>#DIV/0!</v>
      </c>
      <c r="EY256" s="17" t="e">
        <f t="shared" ref="EY256:FE256" si="370">C206</f>
        <v>#DIV/0!</v>
      </c>
      <c r="EZ256" s="17" t="e">
        <f t="shared" si="370"/>
        <v>#DIV/0!</v>
      </c>
      <c r="FA256" s="17" t="e">
        <f t="shared" si="370"/>
        <v>#DIV/0!</v>
      </c>
      <c r="FB256" s="17" t="e">
        <f t="shared" si="370"/>
        <v>#DIV/0!</v>
      </c>
      <c r="FC256" s="17" t="e">
        <f t="shared" si="370"/>
        <v>#DIV/0!</v>
      </c>
      <c r="FD256" s="17" t="e">
        <f t="shared" si="370"/>
        <v>#DIV/0!</v>
      </c>
      <c r="FE256" s="17" t="e">
        <f t="shared" si="370"/>
        <v>#DIV/0!</v>
      </c>
      <c r="FF256" s="221" t="e">
        <f>IF(AND(FE256&lt;0),"خطأ",IF(AND(FE256&gt;=0),""))</f>
        <v>#DIV/0!</v>
      </c>
      <c r="FG256" s="221" t="e">
        <f>IF(AND(FF256&lt;0),"خطأ",IF(AND(FF256&gt;=0),""))</f>
        <v>#DIV/0!</v>
      </c>
    </row>
    <row r="257" spans="1:163" x14ac:dyDescent="0.2">
      <c r="A257" s="271" t="s">
        <v>286</v>
      </c>
      <c r="B257" s="271"/>
      <c r="C257" s="28">
        <f>SUM(C250:C256)</f>
        <v>0</v>
      </c>
      <c r="D257" s="271" t="s">
        <v>286</v>
      </c>
      <c r="E257" s="271"/>
      <c r="F257" s="28">
        <f>SUM(F250:F256)</f>
        <v>0</v>
      </c>
      <c r="G257" s="109"/>
      <c r="H257" s="109"/>
      <c r="I257" s="109"/>
      <c r="N257" s="1">
        <f t="shared" si="306"/>
        <v>153</v>
      </c>
      <c r="O257" s="17">
        <f t="shared" si="307"/>
        <v>153</v>
      </c>
      <c r="P257" s="32" t="s">
        <v>748</v>
      </c>
      <c r="Q257" s="32" t="s">
        <v>749</v>
      </c>
      <c r="R257" s="241">
        <v>34.564427464700003</v>
      </c>
      <c r="S257" s="32">
        <v>2.89314788E-2</v>
      </c>
      <c r="T257" s="17">
        <f t="shared" si="302"/>
        <v>153</v>
      </c>
      <c r="U257" s="1">
        <f t="shared" si="303"/>
        <v>153</v>
      </c>
      <c r="EX257" s="17"/>
      <c r="EY257" s="17"/>
      <c r="EZ257" s="17"/>
      <c r="FA257" s="17"/>
      <c r="FB257" s="17"/>
      <c r="FC257" s="17"/>
      <c r="FD257" s="17"/>
      <c r="FE257" s="17"/>
      <c r="FF257" s="17"/>
      <c r="FG257" s="17"/>
    </row>
    <row r="258" spans="1:163" x14ac:dyDescent="0.2">
      <c r="A258" s="91"/>
      <c r="B258" s="91"/>
      <c r="C258" s="91"/>
      <c r="D258" s="91"/>
      <c r="E258" s="91"/>
      <c r="F258" s="91"/>
      <c r="G258" s="91"/>
      <c r="H258" s="91"/>
      <c r="I258" s="91"/>
      <c r="J258" s="16"/>
      <c r="N258" s="1">
        <f t="shared" si="306"/>
        <v>154</v>
      </c>
      <c r="O258" s="17">
        <f t="shared" si="307"/>
        <v>154</v>
      </c>
      <c r="P258" s="32" t="s">
        <v>750</v>
      </c>
      <c r="Q258" s="32" t="s">
        <v>751</v>
      </c>
      <c r="R258" s="241">
        <v>310.25241855029998</v>
      </c>
      <c r="S258" s="32">
        <v>3.2231819999999998E-3</v>
      </c>
      <c r="T258" s="17">
        <f t="shared" si="302"/>
        <v>154</v>
      </c>
      <c r="U258" s="1">
        <f t="shared" si="303"/>
        <v>154</v>
      </c>
      <c r="EX258" s="17" t="e">
        <f>IF(AND(EX255&gt;=0),EX255*1,IF(AND(EX255&lt;0),EX255*0))</f>
        <v>#DIV/0!</v>
      </c>
      <c r="EY258" s="17" t="e">
        <f t="shared" ref="EY258:FD258" si="371">IF(AND(EY255&gt;=0),EY255*1,IF(AND(EY255&lt;0),EY255*0))</f>
        <v>#DIV/0!</v>
      </c>
      <c r="EZ258" s="17" t="e">
        <f t="shared" si="371"/>
        <v>#DIV/0!</v>
      </c>
      <c r="FA258" s="17" t="e">
        <f t="shared" si="371"/>
        <v>#DIV/0!</v>
      </c>
      <c r="FB258" s="17" t="e">
        <f t="shared" si="371"/>
        <v>#DIV/0!</v>
      </c>
      <c r="FC258" s="17" t="e">
        <f t="shared" si="371"/>
        <v>#DIV/0!</v>
      </c>
      <c r="FD258" s="17" t="e">
        <f t="shared" si="371"/>
        <v>#DIV/0!</v>
      </c>
      <c r="FE258" s="17"/>
      <c r="FF258" s="17"/>
      <c r="FG258" s="17"/>
    </row>
    <row r="259" spans="1:163" x14ac:dyDescent="0.2">
      <c r="A259" s="106" t="str">
        <f>E29</f>
        <v>العملة</v>
      </c>
      <c r="B259" s="34" t="str">
        <f t="shared" ref="B259:C259" si="372">F29</f>
        <v>نصاب الفضة</v>
      </c>
      <c r="C259" s="34" t="str">
        <f t="shared" si="372"/>
        <v>نصاب الذهب</v>
      </c>
      <c r="D259" s="34"/>
      <c r="E259" s="40"/>
      <c r="F259" s="40"/>
      <c r="G259" s="40"/>
      <c r="H259" s="41" t="str">
        <f t="shared" ref="H259:J260" si="373">H62</f>
        <v>عيار الذهب</v>
      </c>
      <c r="I259" s="32"/>
      <c r="J259" s="41">
        <f t="shared" ref="J259" si="374">J62</f>
        <v>0</v>
      </c>
      <c r="K259" s="40"/>
      <c r="N259" s="1">
        <f t="shared" si="306"/>
        <v>155</v>
      </c>
      <c r="O259" s="17">
        <f t="shared" si="307"/>
        <v>155</v>
      </c>
      <c r="P259" s="32" t="s">
        <v>752</v>
      </c>
      <c r="Q259" s="32" t="s">
        <v>753</v>
      </c>
      <c r="R259" s="241">
        <v>3.9850384795</v>
      </c>
      <c r="S259" s="32">
        <v>0.25093860579999999</v>
      </c>
      <c r="T259" s="17">
        <f t="shared" si="302"/>
        <v>155</v>
      </c>
      <c r="U259" s="1">
        <f t="shared" si="303"/>
        <v>155</v>
      </c>
      <c r="EX259" s="17" t="e">
        <f>EX258*EX253</f>
        <v>#DIV/0!</v>
      </c>
      <c r="EY259" s="17" t="e">
        <f t="shared" ref="EY259:FD259" si="375">EY258*EY253</f>
        <v>#DIV/0!</v>
      </c>
      <c r="EZ259" s="17" t="e">
        <f t="shared" si="375"/>
        <v>#DIV/0!</v>
      </c>
      <c r="FA259" s="17" t="e">
        <f t="shared" si="375"/>
        <v>#DIV/0!</v>
      </c>
      <c r="FB259" s="17" t="e">
        <f t="shared" si="375"/>
        <v>#DIV/0!</v>
      </c>
      <c r="FC259" s="17" t="e">
        <f t="shared" si="375"/>
        <v>#DIV/0!</v>
      </c>
      <c r="FD259" s="17" t="e">
        <f t="shared" si="375"/>
        <v>#DIV/0!</v>
      </c>
      <c r="FE259" s="17" t="e">
        <f>SUM(EX259:FD259)</f>
        <v>#DIV/0!</v>
      </c>
      <c r="FF259" s="17"/>
      <c r="FG259" s="17"/>
    </row>
    <row r="260" spans="1:163" x14ac:dyDescent="0.2">
      <c r="A260" s="136" t="str">
        <f t="shared" ref="A260:A264" si="376">E30</f>
        <v>الدينار</v>
      </c>
      <c r="B260" s="151">
        <f t="shared" ref="B260:B264" si="377">F30</f>
        <v>232.29713266498098</v>
      </c>
      <c r="C260" s="152">
        <f t="shared" ref="C260:C264" si="378">G30</f>
        <v>2465.2998022299385</v>
      </c>
      <c r="D260" s="41" t="str">
        <f t="shared" ref="D260:D264" si="379">H30</f>
        <v>دينار</v>
      </c>
      <c r="E260" s="154" t="s">
        <v>186</v>
      </c>
      <c r="F260" s="32"/>
      <c r="G260" s="40"/>
      <c r="H260" s="41" t="str">
        <f t="shared" si="373"/>
        <v>ثمن الجرام</v>
      </c>
      <c r="I260" s="32"/>
      <c r="J260" s="41" t="str">
        <f t="shared" si="373"/>
        <v>شيكل</v>
      </c>
      <c r="N260" s="1">
        <f t="shared" si="306"/>
        <v>156</v>
      </c>
      <c r="O260" s="17">
        <f t="shared" si="307"/>
        <v>156</v>
      </c>
      <c r="P260" s="32" t="s">
        <v>754</v>
      </c>
      <c r="Q260" s="32" t="s">
        <v>755</v>
      </c>
      <c r="R260" s="241">
        <v>24.5486546596</v>
      </c>
      <c r="S260" s="32">
        <v>4.0735429900000002E-2</v>
      </c>
      <c r="T260" s="17">
        <f t="shared" si="302"/>
        <v>156</v>
      </c>
      <c r="U260" s="1">
        <f t="shared" si="303"/>
        <v>156</v>
      </c>
      <c r="EX260" s="17" t="e">
        <f>FF260*EX259</f>
        <v>#DIV/0!</v>
      </c>
      <c r="EY260" s="17" t="e">
        <f>FF260*EY259</f>
        <v>#DIV/0!</v>
      </c>
      <c r="EZ260" s="17" t="e">
        <f>FF260*EZ259</f>
        <v>#DIV/0!</v>
      </c>
      <c r="FA260" s="17" t="e">
        <f>FF260*FA259</f>
        <v>#DIV/0!</v>
      </c>
      <c r="FB260" s="17" t="e">
        <f>FF260*FB259</f>
        <v>#DIV/0!</v>
      </c>
      <c r="FC260" s="17" t="e">
        <f>FF260*FC259</f>
        <v>#DIV/0!</v>
      </c>
      <c r="FD260" s="17" t="e">
        <f>FF260*FD259</f>
        <v>#DIV/0!</v>
      </c>
      <c r="FE260" s="17" t="e">
        <f>FF260*FE259</f>
        <v>#DIV/0!</v>
      </c>
      <c r="FF260" s="17" t="e">
        <f>FE256/FE259</f>
        <v>#DIV/0!</v>
      </c>
      <c r="FG260" s="17" t="e">
        <f>SUM(EX260:FD260)</f>
        <v>#DIV/0!</v>
      </c>
    </row>
    <row r="261" spans="1:163" x14ac:dyDescent="0.2">
      <c r="A261" s="136" t="str">
        <f t="shared" si="376"/>
        <v>الدولار</v>
      </c>
      <c r="B261" s="151">
        <f t="shared" si="377"/>
        <v>327.47894541537426</v>
      </c>
      <c r="C261" s="152">
        <f t="shared" si="378"/>
        <v>3475.4358355827326</v>
      </c>
      <c r="D261" s="41" t="str">
        <f t="shared" si="379"/>
        <v>دولار</v>
      </c>
      <c r="E261" s="154" t="s">
        <v>173</v>
      </c>
      <c r="F261" s="154" t="e">
        <f>(24/F260)*85</f>
        <v>#DIV/0!</v>
      </c>
      <c r="G261" s="40"/>
      <c r="H261" s="41" t="str">
        <f t="shared" ref="H261:J261" si="380">H64</f>
        <v>ثمن الأونصة</v>
      </c>
      <c r="I261" s="154" t="e">
        <f t="shared" si="380"/>
        <v>#DIV/0!</v>
      </c>
      <c r="J261" s="41" t="str">
        <f t="shared" si="380"/>
        <v>شيكل</v>
      </c>
      <c r="N261" s="1">
        <f t="shared" si="306"/>
        <v>157</v>
      </c>
      <c r="O261" s="17">
        <f t="shared" si="307"/>
        <v>157</v>
      </c>
      <c r="P261" s="32" t="s">
        <v>756</v>
      </c>
      <c r="Q261" s="32" t="s">
        <v>757</v>
      </c>
      <c r="R261" s="241">
        <v>18.231125682799998</v>
      </c>
      <c r="S261" s="32">
        <v>5.4851248200000001E-2</v>
      </c>
      <c r="T261" s="17">
        <f t="shared" si="302"/>
        <v>157</v>
      </c>
      <c r="U261" s="1">
        <f t="shared" si="303"/>
        <v>157</v>
      </c>
      <c r="EX261" s="17" t="e">
        <f>EX260/EX253</f>
        <v>#DIV/0!</v>
      </c>
      <c r="EY261" s="17" t="e">
        <f t="shared" ref="EY261:FD261" si="381">EY260/EY253</f>
        <v>#DIV/0!</v>
      </c>
      <c r="EZ261" s="17" t="e">
        <f t="shared" si="381"/>
        <v>#DIV/0!</v>
      </c>
      <c r="FA261" s="17" t="e">
        <f t="shared" si="381"/>
        <v>#DIV/0!</v>
      </c>
      <c r="FB261" s="17" t="e">
        <f t="shared" si="381"/>
        <v>#DIV/0!</v>
      </c>
      <c r="FC261" s="17" t="e">
        <f t="shared" si="381"/>
        <v>#DIV/0!</v>
      </c>
      <c r="FD261" s="17" t="e">
        <f t="shared" si="381"/>
        <v>#DIV/0!</v>
      </c>
      <c r="FE261" s="17"/>
      <c r="FF261" s="17"/>
      <c r="FG261" s="17"/>
    </row>
    <row r="262" spans="1:163" x14ac:dyDescent="0.2">
      <c r="A262" s="136" t="str">
        <f t="shared" si="376"/>
        <v>الجنيه</v>
      </c>
      <c r="B262" s="151">
        <f t="shared" si="377"/>
        <v>2906.9975745662118</v>
      </c>
      <c r="C262" s="152">
        <f t="shared" si="378"/>
        <v>30851.093439869084</v>
      </c>
      <c r="D262" s="41" t="str">
        <f t="shared" si="379"/>
        <v>جنيه</v>
      </c>
      <c r="E262" s="151" t="s">
        <v>187</v>
      </c>
      <c r="F262" s="32"/>
      <c r="G262" s="40"/>
      <c r="H262" s="41" t="str">
        <f t="shared" ref="H262:J262" si="382">H65</f>
        <v>عيار الفضة</v>
      </c>
      <c r="I262" s="32"/>
      <c r="J262" s="41">
        <f t="shared" si="382"/>
        <v>0</v>
      </c>
      <c r="N262" s="1">
        <f t="shared" si="306"/>
        <v>158</v>
      </c>
      <c r="O262" s="17">
        <f t="shared" si="307"/>
        <v>158</v>
      </c>
      <c r="P262" s="32" t="s">
        <v>758</v>
      </c>
      <c r="Q262" s="32" t="s">
        <v>759</v>
      </c>
      <c r="R262" s="241">
        <v>0.18370376250000001</v>
      </c>
      <c r="S262" s="32">
        <v>5.4435466436000004</v>
      </c>
      <c r="T262" s="17">
        <f t="shared" si="302"/>
        <v>158</v>
      </c>
      <c r="U262" s="1">
        <f t="shared" si="303"/>
        <v>158</v>
      </c>
    </row>
    <row r="263" spans="1:163" x14ac:dyDescent="0.2">
      <c r="A263" s="136" t="str">
        <f t="shared" si="376"/>
        <v>الريال</v>
      </c>
      <c r="B263" s="151">
        <f t="shared" si="377"/>
        <v>1228.1688281044003</v>
      </c>
      <c r="C263" s="152">
        <f t="shared" si="378"/>
        <v>13034.18744043412</v>
      </c>
      <c r="D263" s="41" t="str">
        <f t="shared" si="379"/>
        <v>ريال</v>
      </c>
      <c r="E263" s="151" t="s">
        <v>172</v>
      </c>
      <c r="F263" s="151" t="e">
        <f>(1000/F262)*595</f>
        <v>#DIV/0!</v>
      </c>
      <c r="G263" s="40"/>
      <c r="H263" s="41" t="str">
        <f t="shared" ref="H263:J263" si="383">H66</f>
        <v>ثمن الجرام</v>
      </c>
      <c r="I263" s="32"/>
      <c r="J263" s="41" t="str">
        <f t="shared" si="383"/>
        <v>شيكل</v>
      </c>
      <c r="N263" s="1">
        <f t="shared" si="306"/>
        <v>159</v>
      </c>
      <c r="O263" s="17">
        <f t="shared" si="307"/>
        <v>159</v>
      </c>
      <c r="P263" s="32" t="s">
        <v>760</v>
      </c>
      <c r="Q263" s="32" t="s">
        <v>761</v>
      </c>
      <c r="R263" s="241">
        <v>2.519156E-4</v>
      </c>
      <c r="S263" s="32">
        <v>3969.5836795959999</v>
      </c>
      <c r="T263" s="17">
        <f t="shared" si="302"/>
        <v>159</v>
      </c>
      <c r="U263" s="1">
        <f t="shared" si="303"/>
        <v>159</v>
      </c>
      <c r="EX263" s="17">
        <f>B253</f>
        <v>0</v>
      </c>
      <c r="EY263" s="17">
        <f t="shared" ref="EY263" si="384">C258</f>
        <v>0</v>
      </c>
      <c r="EZ263" s="17">
        <f t="shared" ref="EZ263" si="385">D258</f>
        <v>0</v>
      </c>
      <c r="FA263" s="17">
        <f t="shared" ref="FA263" si="386">E258</f>
        <v>0</v>
      </c>
      <c r="FB263" s="17">
        <f t="shared" ref="FB263" si="387">F258</f>
        <v>0</v>
      </c>
      <c r="FC263" s="17">
        <f t="shared" ref="FC263" si="388">G258</f>
        <v>0</v>
      </c>
      <c r="FD263" s="17">
        <f t="shared" ref="FD263" si="389">H258</f>
        <v>0</v>
      </c>
      <c r="FE263" s="17">
        <f t="shared" ref="FE263" si="390">I258</f>
        <v>0</v>
      </c>
      <c r="FF263" s="17"/>
      <c r="FG263" s="17"/>
    </row>
    <row r="264" spans="1:163" ht="15" x14ac:dyDescent="0.25">
      <c r="A264" s="136" t="str">
        <f t="shared" si="376"/>
        <v>الشيكل</v>
      </c>
      <c r="B264" s="151">
        <f t="shared" si="377"/>
        <v>1233.9495940233921</v>
      </c>
      <c r="C264" s="152">
        <f t="shared" si="378"/>
        <v>13095.536975459941</v>
      </c>
      <c r="D264" s="41" t="str">
        <f t="shared" si="379"/>
        <v>شيكل</v>
      </c>
      <c r="E264" s="40"/>
      <c r="F264" s="40"/>
      <c r="G264" s="40"/>
      <c r="H264" s="41" t="str">
        <f t="shared" ref="H264:J264" si="391">H67</f>
        <v>ثمن الأونصة</v>
      </c>
      <c r="I264" s="151" t="e">
        <f t="shared" si="391"/>
        <v>#DIV/0!</v>
      </c>
      <c r="J264" s="41" t="str">
        <f t="shared" si="391"/>
        <v>شيكل</v>
      </c>
      <c r="N264" s="1">
        <f t="shared" si="306"/>
        <v>160</v>
      </c>
      <c r="O264" s="17">
        <f t="shared" si="307"/>
        <v>160</v>
      </c>
      <c r="P264" s="32" t="s">
        <v>762</v>
      </c>
      <c r="Q264" s="32" t="s">
        <v>763</v>
      </c>
      <c r="R264" s="241">
        <v>5.2148961186999996</v>
      </c>
      <c r="S264" s="32">
        <v>0.1917583739</v>
      </c>
      <c r="T264" s="17">
        <f t="shared" si="302"/>
        <v>160</v>
      </c>
      <c r="U264" s="1">
        <f t="shared" si="303"/>
        <v>160</v>
      </c>
      <c r="EW264" s="16">
        <f>EW250+9</f>
        <v>209</v>
      </c>
      <c r="EX264" s="17">
        <f>B209</f>
        <v>154.06514088776402</v>
      </c>
      <c r="EY264" s="17">
        <f t="shared" ref="EY264:FE264" si="392">C209</f>
        <v>2.0738648639048609</v>
      </c>
      <c r="EZ264" s="17">
        <f t="shared" si="392"/>
        <v>5.3119450071000003</v>
      </c>
      <c r="FA264" s="17">
        <f t="shared" si="392"/>
        <v>3.7680272618999999</v>
      </c>
      <c r="FB264" s="17">
        <f t="shared" si="392"/>
        <v>0.4244756187</v>
      </c>
      <c r="FC264" s="17">
        <f t="shared" si="392"/>
        <v>1.004706817</v>
      </c>
      <c r="FD264" s="17">
        <f t="shared" si="392"/>
        <v>1</v>
      </c>
      <c r="FE264" s="17" t="str">
        <f t="shared" si="392"/>
        <v>Mid-market rates as of 2016-05-12 18:37 UTC</v>
      </c>
      <c r="FF264" s="221" t="str">
        <f>IF(AND(FD264=1,GX169=0),"",IF(AND(FD264&lt;&gt;1),"خطأ",IF(AND(FD264=1,GX169&gt;0),"مشكوك")))</f>
        <v/>
      </c>
      <c r="FG264" s="221"/>
    </row>
    <row r="265" spans="1:163" x14ac:dyDescent="0.2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N265" s="1">
        <f t="shared" si="306"/>
        <v>161</v>
      </c>
      <c r="O265" s="17">
        <f t="shared" si="307"/>
        <v>161</v>
      </c>
      <c r="P265" s="32" t="s">
        <v>764</v>
      </c>
      <c r="Q265" s="32" t="s">
        <v>765</v>
      </c>
      <c r="R265" s="241">
        <v>7.0328578214000004</v>
      </c>
      <c r="S265" s="32">
        <v>0.142189708</v>
      </c>
      <c r="T265" s="17">
        <f t="shared" si="302"/>
        <v>161</v>
      </c>
      <c r="U265" s="1">
        <f t="shared" si="303"/>
        <v>161</v>
      </c>
      <c r="EX265" s="17" t="e">
        <f>B210</f>
        <v>#DIV/0!</v>
      </c>
      <c r="EY265" s="17" t="e">
        <f t="shared" ref="EY265:FE265" si="393">C210</f>
        <v>#DIV/0!</v>
      </c>
      <c r="EZ265" s="17" t="e">
        <f t="shared" si="393"/>
        <v>#DIV/0!</v>
      </c>
      <c r="FA265" s="17" t="e">
        <f t="shared" si="393"/>
        <v>#DIV/0!</v>
      </c>
      <c r="FB265" s="17" t="e">
        <f t="shared" si="393"/>
        <v>#DIV/0!</v>
      </c>
      <c r="FC265" s="17" t="e">
        <f t="shared" si="393"/>
        <v>#DIV/0!</v>
      </c>
      <c r="FD265" s="17" t="e">
        <f t="shared" si="393"/>
        <v>#DIV/0!</v>
      </c>
      <c r="FE265" s="17" t="str">
        <f t="shared" si="393"/>
        <v>الدفعة الثانية عشرة</v>
      </c>
      <c r="FF265" s="17"/>
      <c r="FG265" s="17"/>
    </row>
    <row r="266" spans="1:163" x14ac:dyDescent="0.2">
      <c r="A266" s="162" t="s">
        <v>344</v>
      </c>
      <c r="B266" s="162">
        <f t="shared" ref="B266:B272" si="394">B68</f>
        <v>64.777794266065669</v>
      </c>
      <c r="C266" s="162" t="str">
        <f t="shared" ref="C266" si="395">C68</f>
        <v>جرام</v>
      </c>
      <c r="D266" s="26"/>
      <c r="E266" s="26"/>
      <c r="F266" s="26"/>
      <c r="G266" s="26"/>
      <c r="H266" s="26"/>
      <c r="I266" s="26"/>
      <c r="J266" s="40"/>
      <c r="N266" s="1">
        <f t="shared" si="306"/>
        <v>162</v>
      </c>
      <c r="O266" s="17">
        <f t="shared" si="307"/>
        <v>162</v>
      </c>
      <c r="P266" s="32" t="s">
        <v>766</v>
      </c>
      <c r="Q266" s="32" t="s">
        <v>767</v>
      </c>
      <c r="R266" s="241">
        <v>1075.7702265849</v>
      </c>
      <c r="S266" s="32">
        <v>9.295665E-4</v>
      </c>
      <c r="T266" s="17">
        <f t="shared" si="302"/>
        <v>162</v>
      </c>
      <c r="U266" s="1">
        <f t="shared" si="303"/>
        <v>162</v>
      </c>
      <c r="EX266" s="17" t="e">
        <f>B211</f>
        <v>#DIV/0!</v>
      </c>
      <c r="EY266" s="17" t="e">
        <f t="shared" ref="EY266:FE266" si="396">C211</f>
        <v>#DIV/0!</v>
      </c>
      <c r="EZ266" s="17" t="e">
        <f t="shared" si="396"/>
        <v>#DIV/0!</v>
      </c>
      <c r="FA266" s="17" t="e">
        <f t="shared" si="396"/>
        <v>#DIV/0!</v>
      </c>
      <c r="FB266" s="17" t="e">
        <f t="shared" si="396"/>
        <v>#DIV/0!</v>
      </c>
      <c r="FC266" s="17" t="e">
        <f t="shared" si="396"/>
        <v>#DIV/0!</v>
      </c>
      <c r="FD266" s="17" t="e">
        <f t="shared" si="396"/>
        <v>#DIV/0!</v>
      </c>
      <c r="FE266" s="17" t="str">
        <f t="shared" si="396"/>
        <v>التاريخ</v>
      </c>
      <c r="FF266" s="17"/>
      <c r="FG266" s="17"/>
    </row>
    <row r="267" spans="1:163" x14ac:dyDescent="0.2">
      <c r="A267" s="162" t="s">
        <v>345</v>
      </c>
      <c r="B267" s="162">
        <f t="shared" si="394"/>
        <v>4812.2711241699471</v>
      </c>
      <c r="C267" s="162" t="str">
        <f t="shared" ref="C267" si="397">C69</f>
        <v>جرام</v>
      </c>
      <c r="D267" s="26"/>
      <c r="E267" s="26"/>
      <c r="F267" s="26"/>
      <c r="G267" s="26"/>
      <c r="H267" s="26"/>
      <c r="I267" s="26"/>
      <c r="N267" s="1">
        <f t="shared" si="306"/>
        <v>163</v>
      </c>
      <c r="O267" s="17">
        <f t="shared" si="307"/>
        <v>163</v>
      </c>
      <c r="P267" s="32" t="s">
        <v>768</v>
      </c>
      <c r="Q267" s="32" t="s">
        <v>769</v>
      </c>
      <c r="R267" s="241">
        <v>14.3639076362</v>
      </c>
      <c r="S267" s="32">
        <v>6.9618938300000002E-2</v>
      </c>
      <c r="T267" s="17">
        <f t="shared" si="302"/>
        <v>163</v>
      </c>
      <c r="U267" s="1">
        <f t="shared" si="303"/>
        <v>163</v>
      </c>
      <c r="EW267" s="16">
        <v>12</v>
      </c>
      <c r="EX267" s="17">
        <f>B212</f>
        <v>0</v>
      </c>
      <c r="EY267" s="17">
        <f t="shared" ref="EY267:FE267" si="398">C212</f>
        <v>0</v>
      </c>
      <c r="EZ267" s="17">
        <f t="shared" si="398"/>
        <v>0</v>
      </c>
      <c r="FA267" s="17">
        <f t="shared" si="398"/>
        <v>0</v>
      </c>
      <c r="FB267" s="17">
        <f t="shared" si="398"/>
        <v>0</v>
      </c>
      <c r="FC267" s="17">
        <f t="shared" si="398"/>
        <v>0</v>
      </c>
      <c r="FD267" s="17">
        <f t="shared" si="398"/>
        <v>0</v>
      </c>
      <c r="FE267" s="17">
        <f t="shared" si="398"/>
        <v>0</v>
      </c>
      <c r="FF267" s="17"/>
      <c r="FG267" s="17"/>
    </row>
    <row r="268" spans="1:163" x14ac:dyDescent="0.2">
      <c r="A268" s="159" t="str">
        <f>DT105</f>
        <v>مجموع المال بالدينار</v>
      </c>
      <c r="B268" s="159">
        <f t="shared" si="394"/>
        <v>1878.7845105061572</v>
      </c>
      <c r="C268" s="26"/>
      <c r="D268" s="26"/>
      <c r="E268" s="26"/>
      <c r="F268" s="26"/>
      <c r="G268" s="26"/>
      <c r="H268" s="26"/>
      <c r="I268" s="26"/>
      <c r="N268" s="1">
        <f t="shared" si="306"/>
        <v>164</v>
      </c>
      <c r="O268" s="17">
        <f t="shared" si="307"/>
        <v>164</v>
      </c>
      <c r="P268" s="32" t="s">
        <v>770</v>
      </c>
      <c r="Q268" s="32" t="s">
        <v>771</v>
      </c>
      <c r="R268" s="241">
        <v>29.336172855600001</v>
      </c>
      <c r="S268" s="32">
        <v>3.4087609300000002E-2</v>
      </c>
      <c r="T268" s="17">
        <f t="shared" si="302"/>
        <v>164</v>
      </c>
      <c r="U268" s="1">
        <f t="shared" si="303"/>
        <v>164</v>
      </c>
      <c r="EX268" s="17">
        <f>B222</f>
        <v>0</v>
      </c>
      <c r="EY268" s="17">
        <f t="shared" ref="EY268:FE268" si="399">C222</f>
        <v>0</v>
      </c>
      <c r="EZ268" s="17">
        <f t="shared" si="399"/>
        <v>0</v>
      </c>
      <c r="FA268" s="17">
        <f t="shared" si="399"/>
        <v>0</v>
      </c>
      <c r="FB268" s="17">
        <f t="shared" si="399"/>
        <v>0</v>
      </c>
      <c r="FC268" s="17">
        <f t="shared" si="399"/>
        <v>0</v>
      </c>
      <c r="FD268" s="17">
        <f t="shared" si="399"/>
        <v>0</v>
      </c>
      <c r="FE268" s="17">
        <f t="shared" si="399"/>
        <v>0</v>
      </c>
      <c r="FF268" s="17"/>
      <c r="FG268" s="17"/>
    </row>
    <row r="269" spans="1:163" x14ac:dyDescent="0.2">
      <c r="A269" s="159" t="str">
        <f t="shared" ref="A269:A272" si="400">DT106</f>
        <v>مجموع المال بالدولار</v>
      </c>
      <c r="B269" s="159">
        <f t="shared" si="394"/>
        <v>2648.6007946151799</v>
      </c>
      <c r="C269" s="26"/>
      <c r="D269" s="26"/>
      <c r="E269" s="26"/>
      <c r="F269" s="26"/>
      <c r="G269" s="26"/>
      <c r="H269" s="26"/>
      <c r="I269" s="26"/>
      <c r="N269" s="1">
        <f t="shared" si="306"/>
        <v>165</v>
      </c>
      <c r="O269" s="17">
        <f t="shared" si="307"/>
        <v>165</v>
      </c>
      <c r="P269" s="32" t="s">
        <v>772</v>
      </c>
      <c r="Q269" s="32" t="s">
        <v>773</v>
      </c>
      <c r="R269" s="241">
        <v>82.934644120300007</v>
      </c>
      <c r="S269" s="32">
        <v>1.20576872E-2</v>
      </c>
      <c r="T269" s="17">
        <f t="shared" si="302"/>
        <v>165</v>
      </c>
      <c r="U269" s="1">
        <f t="shared" si="303"/>
        <v>165</v>
      </c>
      <c r="EX269" s="17" t="e">
        <f>B214</f>
        <v>#DIV/0!</v>
      </c>
      <c r="EY269" s="17" t="e">
        <f t="shared" ref="EY269:FE269" si="401">C214</f>
        <v>#DIV/0!</v>
      </c>
      <c r="EZ269" s="17" t="e">
        <f t="shared" si="401"/>
        <v>#DIV/0!</v>
      </c>
      <c r="FA269" s="17" t="e">
        <f t="shared" si="401"/>
        <v>#DIV/0!</v>
      </c>
      <c r="FB269" s="17" t="e">
        <f t="shared" si="401"/>
        <v>#DIV/0!</v>
      </c>
      <c r="FC269" s="17" t="e">
        <f t="shared" si="401"/>
        <v>#DIV/0!</v>
      </c>
      <c r="FD269" s="17" t="e">
        <f t="shared" si="401"/>
        <v>#DIV/0!</v>
      </c>
      <c r="FE269" s="17" t="str">
        <f t="shared" si="401"/>
        <v>المجموع بالمحلي</v>
      </c>
      <c r="FF269" s="17"/>
      <c r="FG269" s="17"/>
    </row>
    <row r="270" spans="1:163" ht="15" x14ac:dyDescent="0.25">
      <c r="A270" s="159" t="str">
        <f t="shared" si="400"/>
        <v>مجموع المال بالجنيه</v>
      </c>
      <c r="B270" s="159">
        <f t="shared" si="394"/>
        <v>23511.36216154127</v>
      </c>
      <c r="C270" s="26"/>
      <c r="D270" s="26"/>
      <c r="E270" s="26"/>
      <c r="F270" s="26"/>
      <c r="G270" s="26"/>
      <c r="H270" s="26"/>
      <c r="I270" s="26"/>
      <c r="N270" s="1">
        <f t="shared" si="306"/>
        <v>166</v>
      </c>
      <c r="O270" s="17">
        <f t="shared" si="307"/>
        <v>166</v>
      </c>
      <c r="P270" s="32" t="s">
        <v>774</v>
      </c>
      <c r="Q270" s="32" t="s">
        <v>775</v>
      </c>
      <c r="R270" s="241">
        <v>0.47504963970000003</v>
      </c>
      <c r="S270" s="32">
        <v>2.1050431711000002</v>
      </c>
      <c r="T270" s="17">
        <f t="shared" si="302"/>
        <v>166</v>
      </c>
      <c r="U270" s="1">
        <f t="shared" si="303"/>
        <v>166</v>
      </c>
      <c r="EX270" s="17" t="e">
        <f>B215</f>
        <v>#DIV/0!</v>
      </c>
      <c r="EY270" s="17" t="e">
        <f t="shared" ref="EY270:FE270" si="402">C215</f>
        <v>#DIV/0!</v>
      </c>
      <c r="EZ270" s="17" t="e">
        <f t="shared" si="402"/>
        <v>#DIV/0!</v>
      </c>
      <c r="FA270" s="17" t="e">
        <f t="shared" si="402"/>
        <v>#DIV/0!</v>
      </c>
      <c r="FB270" s="17" t="e">
        <f t="shared" si="402"/>
        <v>#DIV/0!</v>
      </c>
      <c r="FC270" s="17" t="e">
        <f t="shared" si="402"/>
        <v>#DIV/0!</v>
      </c>
      <c r="FD270" s="17" t="e">
        <f t="shared" si="402"/>
        <v>#DIV/0!</v>
      </c>
      <c r="FE270" s="17" t="e">
        <f t="shared" si="402"/>
        <v>#DIV/0!</v>
      </c>
      <c r="FF270" s="221" t="e">
        <f>IF(AND(FE270&lt;0),"خطأ",IF(AND(FE270&gt;=0),""))</f>
        <v>#DIV/0!</v>
      </c>
      <c r="FG270" s="221" t="e">
        <f>IF(AND(FF270&lt;0),"خطأ",IF(AND(FF270&gt;=0),""))</f>
        <v>#DIV/0!</v>
      </c>
    </row>
    <row r="271" spans="1:163" x14ac:dyDescent="0.2">
      <c r="A271" s="159" t="str">
        <f t="shared" si="400"/>
        <v>مجموع المال بالريال</v>
      </c>
      <c r="B271" s="159">
        <f t="shared" si="394"/>
        <v>9933.2460287268059</v>
      </c>
      <c r="C271" s="26"/>
      <c r="D271" s="26"/>
      <c r="E271" s="26"/>
      <c r="F271" s="26"/>
      <c r="G271" s="26"/>
      <c r="H271" s="26"/>
      <c r="I271" s="26"/>
      <c r="N271" s="1">
        <f t="shared" si="306"/>
        <v>167</v>
      </c>
      <c r="O271" s="17">
        <f t="shared" si="307"/>
        <v>167</v>
      </c>
      <c r="P271" s="32" t="s">
        <v>776</v>
      </c>
      <c r="Q271" s="32" t="s">
        <v>777</v>
      </c>
      <c r="R271" s="241">
        <v>3.9850384795</v>
      </c>
      <c r="S271" s="32">
        <v>0.25093860579999999</v>
      </c>
      <c r="T271" s="17">
        <f t="shared" si="302"/>
        <v>167</v>
      </c>
      <c r="U271" s="1">
        <f t="shared" si="303"/>
        <v>167</v>
      </c>
      <c r="EX271" s="17"/>
      <c r="EY271" s="17"/>
      <c r="EZ271" s="17"/>
      <c r="FA271" s="17"/>
      <c r="FB271" s="17"/>
      <c r="FC271" s="17"/>
      <c r="FD271" s="17"/>
      <c r="FE271" s="17"/>
      <c r="FF271" s="17"/>
      <c r="FG271" s="17"/>
    </row>
    <row r="272" spans="1:163" x14ac:dyDescent="0.2">
      <c r="A272" s="159" t="str">
        <f t="shared" si="400"/>
        <v>مجموع المال بالشيكل</v>
      </c>
      <c r="B272" s="159">
        <f t="shared" si="394"/>
        <v>9980</v>
      </c>
      <c r="C272" s="26"/>
      <c r="D272" s="26"/>
      <c r="E272" s="26"/>
      <c r="F272" s="26"/>
      <c r="G272" s="26"/>
      <c r="H272" s="26"/>
      <c r="I272" s="26"/>
      <c r="N272" s="1">
        <f t="shared" si="306"/>
        <v>168</v>
      </c>
      <c r="O272" s="17">
        <f t="shared" si="307"/>
        <v>168</v>
      </c>
      <c r="P272" s="32" t="s">
        <v>778</v>
      </c>
      <c r="Q272" s="32" t="s">
        <v>779</v>
      </c>
      <c r="R272" s="241">
        <v>25.6080788055</v>
      </c>
      <c r="S272" s="32">
        <v>3.90501766E-2</v>
      </c>
      <c r="T272" s="17">
        <f t="shared" si="302"/>
        <v>168</v>
      </c>
      <c r="U272" s="1">
        <f t="shared" si="303"/>
        <v>168</v>
      </c>
      <c r="EX272" s="17" t="e">
        <f>IF(AND(EX269&gt;=0),EX269*1,IF(AND(EX269&lt;0),EX269*0))</f>
        <v>#DIV/0!</v>
      </c>
      <c r="EY272" s="17" t="e">
        <f t="shared" ref="EY272:FD272" si="403">IF(AND(EY269&gt;=0),EY269*1,IF(AND(EY269&lt;0),EY269*0))</f>
        <v>#DIV/0!</v>
      </c>
      <c r="EZ272" s="17" t="e">
        <f t="shared" si="403"/>
        <v>#DIV/0!</v>
      </c>
      <c r="FA272" s="17" t="e">
        <f t="shared" si="403"/>
        <v>#DIV/0!</v>
      </c>
      <c r="FB272" s="17" t="e">
        <f t="shared" si="403"/>
        <v>#DIV/0!</v>
      </c>
      <c r="FC272" s="17" t="e">
        <f t="shared" si="403"/>
        <v>#DIV/0!</v>
      </c>
      <c r="FD272" s="17" t="e">
        <f t="shared" si="403"/>
        <v>#DIV/0!</v>
      </c>
      <c r="FE272" s="17"/>
      <c r="FF272" s="17"/>
      <c r="FG272" s="17"/>
    </row>
    <row r="273" spans="1:163" x14ac:dyDescent="0.2">
      <c r="A273" s="160"/>
      <c r="B273" s="160"/>
      <c r="C273" s="163"/>
      <c r="D273" s="163"/>
      <c r="E273" s="163"/>
      <c r="F273" s="163"/>
      <c r="G273" s="163"/>
      <c r="H273" s="163"/>
      <c r="I273" s="163"/>
      <c r="J273" s="161"/>
      <c r="N273" s="1">
        <f t="shared" si="306"/>
        <v>169</v>
      </c>
      <c r="O273" s="17">
        <f t="shared" si="307"/>
        <v>169</v>
      </c>
      <c r="P273" s="32" t="s">
        <v>780</v>
      </c>
      <c r="Q273" s="32" t="s">
        <v>781</v>
      </c>
      <c r="R273" s="241">
        <v>1.4996042027000001</v>
      </c>
      <c r="S273" s="32">
        <v>0.66684262299999997</v>
      </c>
      <c r="T273" s="17">
        <f t="shared" si="302"/>
        <v>169</v>
      </c>
      <c r="U273" s="1">
        <f t="shared" si="303"/>
        <v>169</v>
      </c>
      <c r="EX273" s="17" t="e">
        <f>EX272*EX267</f>
        <v>#DIV/0!</v>
      </c>
      <c r="EY273" s="17" t="e">
        <f t="shared" ref="EY273:FD273" si="404">EY272*EY267</f>
        <v>#DIV/0!</v>
      </c>
      <c r="EZ273" s="17" t="e">
        <f t="shared" si="404"/>
        <v>#DIV/0!</v>
      </c>
      <c r="FA273" s="17" t="e">
        <f t="shared" si="404"/>
        <v>#DIV/0!</v>
      </c>
      <c r="FB273" s="17" t="e">
        <f t="shared" si="404"/>
        <v>#DIV/0!</v>
      </c>
      <c r="FC273" s="17" t="e">
        <f t="shared" si="404"/>
        <v>#DIV/0!</v>
      </c>
      <c r="FD273" s="17" t="e">
        <f t="shared" si="404"/>
        <v>#DIV/0!</v>
      </c>
      <c r="FE273" s="17" t="e">
        <f>SUM(EX273:FD273)</f>
        <v>#DIV/0!</v>
      </c>
      <c r="FF273" s="17"/>
      <c r="FG273" s="17"/>
    </row>
    <row r="274" spans="1:163" x14ac:dyDescent="0.2">
      <c r="A274" s="164" t="str">
        <f t="shared" ref="A274:D274" si="405">A76</f>
        <v>التحويل من عملة إلى أخرى</v>
      </c>
      <c r="B274" s="164" t="str">
        <f t="shared" si="405"/>
        <v>المبلغ</v>
      </c>
      <c r="C274" s="164" t="str">
        <f t="shared" si="405"/>
        <v>الناتج</v>
      </c>
      <c r="D274" s="164" t="str">
        <f t="shared" si="405"/>
        <v>ناتج التحويل العكسي</v>
      </c>
      <c r="E274" s="40"/>
      <c r="F274" s="40"/>
      <c r="G274" s="40"/>
      <c r="H274" s="40"/>
      <c r="I274" s="40"/>
      <c r="N274" s="1">
        <f t="shared" si="306"/>
        <v>170</v>
      </c>
      <c r="O274" s="17">
        <f t="shared" si="307"/>
        <v>170</v>
      </c>
      <c r="P274" s="32" t="s">
        <v>782</v>
      </c>
      <c r="Q274" s="32" t="s">
        <v>783</v>
      </c>
      <c r="R274" s="241">
        <v>4.4529159999999999E-4</v>
      </c>
      <c r="S274" s="32">
        <v>2245.7192289077002</v>
      </c>
      <c r="T274" s="17">
        <f t="shared" si="302"/>
        <v>170</v>
      </c>
      <c r="U274" s="1">
        <f t="shared" si="303"/>
        <v>170</v>
      </c>
      <c r="EX274" s="17" t="e">
        <f>FF274*EX273</f>
        <v>#DIV/0!</v>
      </c>
      <c r="EY274" s="17" t="e">
        <f>FF274*EY273</f>
        <v>#DIV/0!</v>
      </c>
      <c r="EZ274" s="17" t="e">
        <f>FF274*EZ273</f>
        <v>#DIV/0!</v>
      </c>
      <c r="FA274" s="17" t="e">
        <f>FF274*FA273</f>
        <v>#DIV/0!</v>
      </c>
      <c r="FB274" s="17" t="e">
        <f>FF274*FB273</f>
        <v>#DIV/0!</v>
      </c>
      <c r="FC274" s="17" t="e">
        <f>FF274*FC273</f>
        <v>#DIV/0!</v>
      </c>
      <c r="FD274" s="17" t="e">
        <f>FF274*FD273</f>
        <v>#DIV/0!</v>
      </c>
      <c r="FE274" s="17" t="e">
        <f>FF274*FE273</f>
        <v>#DIV/0!</v>
      </c>
      <c r="FF274" s="17" t="e">
        <f>FE270/FE273</f>
        <v>#DIV/0!</v>
      </c>
      <c r="FG274" s="17" t="e">
        <f>SUM(EX274:FD274)</f>
        <v>#DIV/0!</v>
      </c>
    </row>
    <row r="275" spans="1:163" x14ac:dyDescent="0.2">
      <c r="A275" s="102" t="str">
        <f t="shared" ref="A275:D275" si="406">A77</f>
        <v>دينار إلى دولار</v>
      </c>
      <c r="B275" s="239"/>
      <c r="C275" s="102">
        <f t="shared" si="406"/>
        <v>0</v>
      </c>
      <c r="D275" s="102">
        <f t="shared" si="406"/>
        <v>0</v>
      </c>
      <c r="E275" s="40"/>
      <c r="F275" s="40"/>
      <c r="G275" s="40"/>
      <c r="H275" s="40"/>
      <c r="I275" s="40"/>
      <c r="N275" s="1">
        <f t="shared" si="306"/>
        <v>171</v>
      </c>
      <c r="O275" s="17">
        <f t="shared" si="307"/>
        <v>171</v>
      </c>
      <c r="P275" s="32" t="s">
        <v>784</v>
      </c>
      <c r="Q275" s="32" t="s">
        <v>785</v>
      </c>
      <c r="R275" s="241">
        <v>2.3221700354000001</v>
      </c>
      <c r="S275" s="32">
        <v>0.43063168709999999</v>
      </c>
      <c r="T275" s="17">
        <f t="shared" si="302"/>
        <v>171</v>
      </c>
      <c r="U275" s="1">
        <f t="shared" si="303"/>
        <v>171</v>
      </c>
      <c r="EX275" s="17" t="e">
        <f>EX274/EX267</f>
        <v>#DIV/0!</v>
      </c>
      <c r="EY275" s="17" t="e">
        <f t="shared" ref="EY275:FD275" si="407">EY274/EY267</f>
        <v>#DIV/0!</v>
      </c>
      <c r="EZ275" s="17" t="e">
        <f t="shared" si="407"/>
        <v>#DIV/0!</v>
      </c>
      <c r="FA275" s="17" t="e">
        <f t="shared" si="407"/>
        <v>#DIV/0!</v>
      </c>
      <c r="FB275" s="17" t="e">
        <f t="shared" si="407"/>
        <v>#DIV/0!</v>
      </c>
      <c r="FC275" s="17" t="e">
        <f t="shared" si="407"/>
        <v>#DIV/0!</v>
      </c>
      <c r="FD275" s="17" t="e">
        <f t="shared" si="407"/>
        <v>#DIV/0!</v>
      </c>
      <c r="FE275" s="17"/>
      <c r="FF275" s="17"/>
      <c r="FG275" s="17"/>
    </row>
    <row r="276" spans="1:163" x14ac:dyDescent="0.2">
      <c r="A276" s="102" t="str">
        <f t="shared" ref="A276:D276" si="408">A78</f>
        <v>دينار إلى جنيه</v>
      </c>
      <c r="B276" s="239"/>
      <c r="C276" s="102">
        <f t="shared" si="408"/>
        <v>0</v>
      </c>
      <c r="D276" s="102">
        <f t="shared" si="408"/>
        <v>0</v>
      </c>
      <c r="E276" s="40"/>
      <c r="F276" s="40"/>
      <c r="G276" s="40"/>
      <c r="H276" s="40"/>
      <c r="I276" s="40"/>
      <c r="N276" s="1">
        <f t="shared" si="306"/>
        <v>172</v>
      </c>
      <c r="O276" s="17">
        <f t="shared" si="307"/>
        <v>172</v>
      </c>
      <c r="P276" s="32" t="s">
        <v>786</v>
      </c>
      <c r="Q276" s="32" t="s">
        <v>787</v>
      </c>
      <c r="R276" s="241">
        <v>0.26539086119999999</v>
      </c>
      <c r="S276" s="32">
        <v>3.7680272618999999</v>
      </c>
      <c r="T276" s="17">
        <f t="shared" si="302"/>
        <v>172</v>
      </c>
      <c r="U276" s="1">
        <f t="shared" si="303"/>
        <v>172</v>
      </c>
    </row>
    <row r="277" spans="1:163" x14ac:dyDescent="0.2">
      <c r="A277" s="102" t="str">
        <f t="shared" ref="A277:D277" si="409">A79</f>
        <v>دينار إلى ريال</v>
      </c>
      <c r="B277" s="239"/>
      <c r="C277" s="102">
        <f t="shared" si="409"/>
        <v>0</v>
      </c>
      <c r="D277" s="102">
        <f t="shared" si="409"/>
        <v>0</v>
      </c>
      <c r="E277" s="40"/>
      <c r="F277" s="40"/>
      <c r="G277" s="40"/>
      <c r="H277" s="40"/>
      <c r="I277" s="40"/>
      <c r="N277" s="1">
        <f t="shared" si="306"/>
        <v>173</v>
      </c>
      <c r="O277" s="17">
        <f t="shared" si="307"/>
        <v>173</v>
      </c>
      <c r="P277" s="32" t="s">
        <v>788</v>
      </c>
      <c r="Q277" s="32" t="s">
        <v>789</v>
      </c>
      <c r="R277" s="241">
        <v>0.1878834593</v>
      </c>
      <c r="S277" s="32">
        <v>5.3224483077000002</v>
      </c>
      <c r="T277" s="17">
        <f t="shared" si="302"/>
        <v>173</v>
      </c>
      <c r="U277" s="1">
        <f t="shared" si="303"/>
        <v>173</v>
      </c>
      <c r="EX277" s="17">
        <f>B267</f>
        <v>4812.2711241699471</v>
      </c>
      <c r="EY277" s="17">
        <f t="shared" ref="EY277" si="410">C272</f>
        <v>0</v>
      </c>
      <c r="EZ277" s="17">
        <f t="shared" ref="EZ277" si="411">D272</f>
        <v>0</v>
      </c>
      <c r="FA277" s="17">
        <f t="shared" ref="FA277" si="412">E272</f>
        <v>0</v>
      </c>
      <c r="FB277" s="17">
        <f t="shared" ref="FB277" si="413">F272</f>
        <v>0</v>
      </c>
      <c r="FC277" s="17">
        <f t="shared" ref="FC277" si="414">G272</f>
        <v>0</v>
      </c>
      <c r="FD277" s="17">
        <f t="shared" ref="FD277" si="415">H272</f>
        <v>0</v>
      </c>
      <c r="FE277" s="17">
        <f t="shared" ref="FE277" si="416">I272</f>
        <v>0</v>
      </c>
      <c r="FF277" s="17"/>
      <c r="FG277" s="17"/>
    </row>
    <row r="278" spans="1:163" ht="15" x14ac:dyDescent="0.25">
      <c r="A278" s="165" t="str">
        <f t="shared" ref="A278:H278" si="417">A80</f>
        <v>دينار إلى شيكل</v>
      </c>
      <c r="B278" s="239"/>
      <c r="C278" s="102">
        <f t="shared" si="417"/>
        <v>0</v>
      </c>
      <c r="D278" s="102">
        <f t="shared" si="417"/>
        <v>0</v>
      </c>
      <c r="E278" s="102"/>
      <c r="F278" s="102" t="str">
        <f t="shared" si="417"/>
        <v>الوزن بالجرام للصافي</v>
      </c>
      <c r="G278" s="102" t="str">
        <f t="shared" si="417"/>
        <v>الناتج</v>
      </c>
      <c r="H278" s="102" t="str">
        <f t="shared" si="417"/>
        <v>العكس</v>
      </c>
      <c r="I278" s="40"/>
      <c r="N278" s="1">
        <f t="shared" si="306"/>
        <v>174</v>
      </c>
      <c r="O278" s="17">
        <f t="shared" si="307"/>
        <v>174</v>
      </c>
      <c r="P278" s="32" t="s">
        <v>790</v>
      </c>
      <c r="Q278" s="32" t="s">
        <v>791</v>
      </c>
      <c r="R278" s="241">
        <v>206.81956139729999</v>
      </c>
      <c r="S278" s="32">
        <v>4.8351326E-3</v>
      </c>
      <c r="T278" s="17">
        <f t="shared" si="302"/>
        <v>174</v>
      </c>
      <c r="U278" s="1">
        <f t="shared" si="303"/>
        <v>174</v>
      </c>
      <c r="EW278" s="16">
        <f>EW264+9</f>
        <v>218</v>
      </c>
      <c r="EX278" s="17">
        <f>B218</f>
        <v>154.06514088776402</v>
      </c>
      <c r="EY278" s="17">
        <f t="shared" ref="EY278:FE278" si="418">C218</f>
        <v>2.0738648639048609</v>
      </c>
      <c r="EZ278" s="17">
        <f t="shared" si="418"/>
        <v>5.3119450071000003</v>
      </c>
      <c r="FA278" s="17">
        <f t="shared" si="418"/>
        <v>3.7680272618999999</v>
      </c>
      <c r="FB278" s="17">
        <f t="shared" si="418"/>
        <v>0.4244756187</v>
      </c>
      <c r="FC278" s="17">
        <f t="shared" si="418"/>
        <v>1.004706817</v>
      </c>
      <c r="FD278" s="17">
        <f t="shared" si="418"/>
        <v>1</v>
      </c>
      <c r="FE278" s="17" t="str">
        <f t="shared" si="418"/>
        <v>Mid-market rates as of 2016-05-12 18:37 UTC</v>
      </c>
      <c r="FF278" s="221" t="str">
        <f>IF(AND(FD278=1,GX183=0),"",IF(AND(FD278&lt;&gt;1),"خطأ",IF(AND(FD278=1,GX183&gt;0),"مشكوك")))</f>
        <v/>
      </c>
      <c r="FG278" s="221"/>
    </row>
    <row r="279" spans="1:163" x14ac:dyDescent="0.2">
      <c r="A279" s="102" t="str">
        <f t="shared" ref="A279:I279" si="419">A81</f>
        <v>دولار إلى جنيه</v>
      </c>
      <c r="B279" s="239"/>
      <c r="C279" s="102">
        <f t="shared" si="419"/>
        <v>0</v>
      </c>
      <c r="D279" s="102">
        <f t="shared" si="419"/>
        <v>0</v>
      </c>
      <c r="E279" s="165" t="str">
        <f t="shared" si="419"/>
        <v>ذهب إلى  شيكل</v>
      </c>
      <c r="F279" s="239"/>
      <c r="G279" s="102">
        <f t="shared" si="419"/>
        <v>0</v>
      </c>
      <c r="H279" s="102">
        <f t="shared" si="419"/>
        <v>0</v>
      </c>
      <c r="I279" s="166" t="str">
        <f t="shared" si="419"/>
        <v>جرام</v>
      </c>
      <c r="N279" s="1">
        <f t="shared" si="306"/>
        <v>175</v>
      </c>
      <c r="O279" s="17">
        <f t="shared" si="307"/>
        <v>175</v>
      </c>
      <c r="P279" s="32" t="s">
        <v>792</v>
      </c>
      <c r="Q279" s="32" t="s">
        <v>793</v>
      </c>
      <c r="R279" s="241">
        <v>0.47504964150000001</v>
      </c>
      <c r="S279" s="32">
        <v>2.1050431630999999</v>
      </c>
      <c r="T279" s="17">
        <f t="shared" si="302"/>
        <v>175</v>
      </c>
      <c r="U279" s="1">
        <f t="shared" si="303"/>
        <v>175</v>
      </c>
      <c r="EX279" s="17" t="e">
        <f>B219</f>
        <v>#DIV/0!</v>
      </c>
      <c r="EY279" s="17" t="e">
        <f t="shared" ref="EY279:FE279" si="420">C219</f>
        <v>#DIV/0!</v>
      </c>
      <c r="EZ279" s="17" t="e">
        <f t="shared" si="420"/>
        <v>#DIV/0!</v>
      </c>
      <c r="FA279" s="17" t="e">
        <f t="shared" si="420"/>
        <v>#DIV/0!</v>
      </c>
      <c r="FB279" s="17" t="e">
        <f t="shared" si="420"/>
        <v>#DIV/0!</v>
      </c>
      <c r="FC279" s="17" t="e">
        <f t="shared" si="420"/>
        <v>#DIV/0!</v>
      </c>
      <c r="FD279" s="17" t="e">
        <f t="shared" si="420"/>
        <v>#DIV/0!</v>
      </c>
      <c r="FE279" s="17" t="str">
        <f t="shared" si="420"/>
        <v>الدفعة الثالثة عشرة</v>
      </c>
      <c r="FF279" s="17"/>
      <c r="FG279" s="17"/>
    </row>
    <row r="280" spans="1:163" x14ac:dyDescent="0.2">
      <c r="A280" s="102" t="str">
        <f t="shared" ref="A280:I280" si="421">A82</f>
        <v>دولار إلى ريال</v>
      </c>
      <c r="B280" s="239"/>
      <c r="C280" s="102">
        <f t="shared" si="421"/>
        <v>0</v>
      </c>
      <c r="D280" s="102">
        <f t="shared" si="421"/>
        <v>0</v>
      </c>
      <c r="E280" s="165" t="str">
        <f t="shared" si="421"/>
        <v>فضة إلى  شيكل</v>
      </c>
      <c r="F280" s="239"/>
      <c r="G280" s="102">
        <f t="shared" si="421"/>
        <v>0</v>
      </c>
      <c r="H280" s="102">
        <f t="shared" si="421"/>
        <v>0</v>
      </c>
      <c r="I280" s="166" t="str">
        <f t="shared" si="421"/>
        <v>جرام</v>
      </c>
      <c r="N280" s="1">
        <f t="shared" si="306"/>
        <v>176</v>
      </c>
      <c r="O280" s="17">
        <f t="shared" si="307"/>
        <v>176</v>
      </c>
      <c r="P280" s="32" t="s">
        <v>794</v>
      </c>
      <c r="Q280" s="32" t="s">
        <v>795</v>
      </c>
      <c r="R280" s="241">
        <v>47.178500721799999</v>
      </c>
      <c r="S280" s="32">
        <v>2.11960954E-2</v>
      </c>
      <c r="T280" s="17">
        <f t="shared" si="302"/>
        <v>176</v>
      </c>
      <c r="U280" s="1">
        <f t="shared" si="303"/>
        <v>176</v>
      </c>
      <c r="EX280" s="17" t="e">
        <f>B220</f>
        <v>#DIV/0!</v>
      </c>
      <c r="EY280" s="17" t="e">
        <f t="shared" ref="EY280:FE280" si="422">C220</f>
        <v>#DIV/0!</v>
      </c>
      <c r="EZ280" s="17" t="e">
        <f t="shared" si="422"/>
        <v>#DIV/0!</v>
      </c>
      <c r="FA280" s="17" t="e">
        <f t="shared" si="422"/>
        <v>#DIV/0!</v>
      </c>
      <c r="FB280" s="17" t="e">
        <f t="shared" si="422"/>
        <v>#DIV/0!</v>
      </c>
      <c r="FC280" s="17" t="e">
        <f t="shared" si="422"/>
        <v>#DIV/0!</v>
      </c>
      <c r="FD280" s="17" t="e">
        <f t="shared" si="422"/>
        <v>#DIV/0!</v>
      </c>
      <c r="FE280" s="17" t="str">
        <f t="shared" si="422"/>
        <v>التاريخ</v>
      </c>
      <c r="FF280" s="17"/>
      <c r="FG280" s="17"/>
    </row>
    <row r="281" spans="1:163" x14ac:dyDescent="0.2">
      <c r="A281" s="165" t="str">
        <f t="shared" ref="A281:H281" si="423">A83</f>
        <v>دولار إلى شيكل</v>
      </c>
      <c r="B281" s="239">
        <v>9980</v>
      </c>
      <c r="C281" s="102">
        <f t="shared" si="423"/>
        <v>37604.912073761996</v>
      </c>
      <c r="D281" s="102">
        <f t="shared" si="423"/>
        <v>2648.6007946151799</v>
      </c>
      <c r="E281" s="269" t="str">
        <f t="shared" si="423"/>
        <v>مجموع التحويلات إلى العملة المحلية</v>
      </c>
      <c r="F281" s="270"/>
      <c r="G281" s="102">
        <f t="shared" si="423"/>
        <v>37604.912073761996</v>
      </c>
      <c r="H281" s="102" t="str">
        <f t="shared" si="423"/>
        <v>شيكل</v>
      </c>
      <c r="I281" s="40"/>
      <c r="N281" s="1">
        <f t="shared" si="306"/>
        <v>177</v>
      </c>
      <c r="O281" s="17">
        <f t="shared" si="307"/>
        <v>177</v>
      </c>
      <c r="P281" s="32" t="s">
        <v>796</v>
      </c>
      <c r="Q281" s="32" t="s">
        <v>797</v>
      </c>
      <c r="R281" s="241">
        <v>17.704179686300002</v>
      </c>
      <c r="S281" s="32">
        <v>5.6483837000000002E-2</v>
      </c>
      <c r="T281" s="17">
        <f t="shared" ref="T281:T344" si="424">N281</f>
        <v>177</v>
      </c>
      <c r="U281" s="1">
        <f t="shared" ref="U281:U344" si="425">N281</f>
        <v>177</v>
      </c>
      <c r="EW281" s="16">
        <v>13</v>
      </c>
      <c r="EX281" s="17">
        <f>B221</f>
        <v>0</v>
      </c>
      <c r="EY281" s="17">
        <f t="shared" ref="EY281:FE281" si="426">C221</f>
        <v>0</v>
      </c>
      <c r="EZ281" s="17">
        <f t="shared" si="426"/>
        <v>0</v>
      </c>
      <c r="FA281" s="17">
        <f t="shared" si="426"/>
        <v>0</v>
      </c>
      <c r="FB281" s="17">
        <f t="shared" si="426"/>
        <v>0</v>
      </c>
      <c r="FC281" s="17">
        <f t="shared" si="426"/>
        <v>0</v>
      </c>
      <c r="FD281" s="17">
        <f t="shared" si="426"/>
        <v>0</v>
      </c>
      <c r="FE281" s="17">
        <f t="shared" si="426"/>
        <v>0</v>
      </c>
      <c r="FF281" s="17"/>
      <c r="FG281" s="17"/>
    </row>
    <row r="282" spans="1:163" x14ac:dyDescent="0.2">
      <c r="A282" s="102" t="str">
        <f t="shared" ref="A282:D282" si="427">A84</f>
        <v>جنيه إلى ريال</v>
      </c>
      <c r="B282" s="239"/>
      <c r="C282" s="102">
        <f t="shared" si="427"/>
        <v>0</v>
      </c>
      <c r="D282" s="102">
        <f t="shared" si="427"/>
        <v>0</v>
      </c>
      <c r="E282" s="40"/>
      <c r="F282" s="40"/>
      <c r="G282" s="40"/>
      <c r="H282" s="40"/>
      <c r="I282" s="40"/>
      <c r="N282" s="1">
        <f t="shared" ref="N282:N345" si="428">N281+1</f>
        <v>178</v>
      </c>
      <c r="O282" s="17">
        <f t="shared" ref="O282:O345" si="429">O281+1</f>
        <v>178</v>
      </c>
      <c r="P282" s="32" t="s">
        <v>798</v>
      </c>
      <c r="Q282" s="32" t="s">
        <v>799</v>
      </c>
      <c r="R282" s="241">
        <v>114.7452192456</v>
      </c>
      <c r="S282" s="32">
        <v>8.7149600000000008E-3</v>
      </c>
      <c r="T282" s="17">
        <f t="shared" si="424"/>
        <v>178</v>
      </c>
      <c r="U282" s="1">
        <f t="shared" si="425"/>
        <v>178</v>
      </c>
      <c r="EX282" s="17">
        <f>B231</f>
        <v>0</v>
      </c>
      <c r="EY282" s="17">
        <f t="shared" ref="EY282:FE282" si="430">C231</f>
        <v>0</v>
      </c>
      <c r="EZ282" s="17">
        <f t="shared" si="430"/>
        <v>0</v>
      </c>
      <c r="FA282" s="17">
        <f t="shared" si="430"/>
        <v>0</v>
      </c>
      <c r="FB282" s="17">
        <f t="shared" si="430"/>
        <v>0</v>
      </c>
      <c r="FC282" s="17">
        <f t="shared" si="430"/>
        <v>0</v>
      </c>
      <c r="FD282" s="17">
        <f t="shared" si="430"/>
        <v>0</v>
      </c>
      <c r="FE282" s="17">
        <f t="shared" si="430"/>
        <v>0</v>
      </c>
      <c r="FF282" s="17"/>
      <c r="FG282" s="17"/>
    </row>
    <row r="283" spans="1:163" x14ac:dyDescent="0.2">
      <c r="A283" s="165" t="str">
        <f t="shared" ref="A283:D283" si="431">A85</f>
        <v>جنيه إلى شيكل</v>
      </c>
      <c r="B283" s="239"/>
      <c r="C283" s="102">
        <f t="shared" si="431"/>
        <v>0</v>
      </c>
      <c r="D283" s="102">
        <f t="shared" si="431"/>
        <v>0</v>
      </c>
      <c r="E283" s="40"/>
      <c r="F283" s="40"/>
      <c r="G283" s="40"/>
      <c r="H283" s="40"/>
      <c r="I283" s="40"/>
      <c r="N283" s="1">
        <f t="shared" si="428"/>
        <v>179</v>
      </c>
      <c r="O283" s="17">
        <f t="shared" si="429"/>
        <v>179</v>
      </c>
      <c r="P283" s="32" t="s">
        <v>800</v>
      </c>
      <c r="Q283" s="32" t="s">
        <v>801</v>
      </c>
      <c r="R283" s="241">
        <v>0.68206338010000001</v>
      </c>
      <c r="S283" s="32">
        <v>1.4661394076000001</v>
      </c>
      <c r="T283" s="17">
        <f t="shared" si="424"/>
        <v>179</v>
      </c>
      <c r="U283" s="1">
        <f t="shared" si="425"/>
        <v>179</v>
      </c>
      <c r="EX283" s="17" t="e">
        <f>B223</f>
        <v>#DIV/0!</v>
      </c>
      <c r="EY283" s="17" t="e">
        <f t="shared" ref="EY283:FE283" si="432">C223</f>
        <v>#DIV/0!</v>
      </c>
      <c r="EZ283" s="17" t="e">
        <f t="shared" si="432"/>
        <v>#DIV/0!</v>
      </c>
      <c r="FA283" s="17" t="e">
        <f t="shared" si="432"/>
        <v>#DIV/0!</v>
      </c>
      <c r="FB283" s="17" t="e">
        <f t="shared" si="432"/>
        <v>#DIV/0!</v>
      </c>
      <c r="FC283" s="17" t="e">
        <f t="shared" si="432"/>
        <v>#DIV/0!</v>
      </c>
      <c r="FD283" s="17" t="e">
        <f t="shared" si="432"/>
        <v>#DIV/0!</v>
      </c>
      <c r="FE283" s="17" t="str">
        <f t="shared" si="432"/>
        <v>المجموع بالمحلي</v>
      </c>
      <c r="FF283" s="17"/>
      <c r="FG283" s="17"/>
    </row>
    <row r="284" spans="1:163" ht="15" x14ac:dyDescent="0.25">
      <c r="A284" s="165" t="str">
        <f t="shared" ref="A284:D284" si="433">A86</f>
        <v>ريال إلى شيكل</v>
      </c>
      <c r="B284" s="239"/>
      <c r="C284" s="102">
        <f t="shared" si="433"/>
        <v>0</v>
      </c>
      <c r="D284" s="102">
        <f t="shared" si="433"/>
        <v>0</v>
      </c>
      <c r="E284" s="40"/>
      <c r="F284" s="40"/>
      <c r="G284" s="40"/>
      <c r="H284" s="40"/>
      <c r="I284" s="40"/>
      <c r="N284" s="1">
        <f t="shared" si="428"/>
        <v>180</v>
      </c>
      <c r="O284" s="17">
        <f t="shared" si="429"/>
        <v>180</v>
      </c>
      <c r="P284" s="32" t="s">
        <v>802</v>
      </c>
      <c r="Q284" s="32" t="s">
        <v>803</v>
      </c>
      <c r="R284" s="241">
        <v>4.4231810199999999E-2</v>
      </c>
      <c r="S284" s="32">
        <v>22.6081635713</v>
      </c>
      <c r="T284" s="17">
        <f t="shared" si="424"/>
        <v>180</v>
      </c>
      <c r="U284" s="1">
        <f t="shared" si="425"/>
        <v>180</v>
      </c>
      <c r="EX284" s="17" t="e">
        <f>B224</f>
        <v>#DIV/0!</v>
      </c>
      <c r="EY284" s="17" t="e">
        <f t="shared" ref="EY284:FE284" si="434">C224</f>
        <v>#DIV/0!</v>
      </c>
      <c r="EZ284" s="17" t="e">
        <f t="shared" si="434"/>
        <v>#DIV/0!</v>
      </c>
      <c r="FA284" s="17" t="e">
        <f t="shared" si="434"/>
        <v>#DIV/0!</v>
      </c>
      <c r="FB284" s="17" t="e">
        <f t="shared" si="434"/>
        <v>#DIV/0!</v>
      </c>
      <c r="FC284" s="17" t="e">
        <f t="shared" si="434"/>
        <v>#DIV/0!</v>
      </c>
      <c r="FD284" s="17" t="e">
        <f t="shared" si="434"/>
        <v>#DIV/0!</v>
      </c>
      <c r="FE284" s="17" t="e">
        <f t="shared" si="434"/>
        <v>#DIV/0!</v>
      </c>
      <c r="FF284" s="221" t="e">
        <f>IF(AND(FE284&lt;0),"خطأ",IF(AND(FE284&gt;=0),""))</f>
        <v>#DIV/0!</v>
      </c>
      <c r="FG284" s="221" t="e">
        <f>IF(AND(FF284&lt;0),"خطأ",IF(AND(FF284&gt;=0),""))</f>
        <v>#DIV/0!</v>
      </c>
    </row>
    <row r="285" spans="1:163" x14ac:dyDescent="0.2">
      <c r="A285" s="97"/>
      <c r="B285" s="97"/>
      <c r="C285" s="97"/>
      <c r="D285" s="97"/>
      <c r="E285" s="97"/>
      <c r="F285" s="97"/>
      <c r="G285" s="97"/>
      <c r="H285" s="97"/>
      <c r="I285" s="97"/>
      <c r="J285" s="98"/>
      <c r="N285" s="1">
        <f t="shared" si="428"/>
        <v>181</v>
      </c>
      <c r="O285" s="17">
        <f t="shared" si="429"/>
        <v>181</v>
      </c>
      <c r="P285" s="32" t="s">
        <v>804</v>
      </c>
      <c r="Q285" s="32" t="s">
        <v>805</v>
      </c>
      <c r="R285" s="241">
        <v>2.7786415533</v>
      </c>
      <c r="S285" s="32">
        <v>0.35988808950000001</v>
      </c>
      <c r="T285" s="17">
        <f t="shared" si="424"/>
        <v>181</v>
      </c>
      <c r="U285" s="1">
        <f t="shared" si="425"/>
        <v>181</v>
      </c>
      <c r="EX285" s="17"/>
      <c r="EY285" s="17"/>
      <c r="EZ285" s="17"/>
      <c r="FA285" s="17"/>
      <c r="FB285" s="17"/>
      <c r="FC285" s="17"/>
      <c r="FD285" s="17"/>
      <c r="FE285" s="17"/>
      <c r="FF285" s="17"/>
      <c r="FG285" s="17"/>
    </row>
    <row r="286" spans="1:163" x14ac:dyDescent="0.2">
      <c r="A286" s="190"/>
      <c r="B286" s="190"/>
      <c r="C286" s="190"/>
      <c r="D286" s="190"/>
      <c r="E286" s="190"/>
      <c r="F286" s="190"/>
      <c r="G286" s="190"/>
      <c r="H286" s="190"/>
      <c r="I286" s="190"/>
      <c r="J286" s="191"/>
      <c r="N286" s="1">
        <f t="shared" si="428"/>
        <v>182</v>
      </c>
      <c r="O286" s="17">
        <f t="shared" si="429"/>
        <v>182</v>
      </c>
      <c r="P286" s="32" t="s">
        <v>806</v>
      </c>
      <c r="Q286" s="32" t="s">
        <v>807</v>
      </c>
      <c r="R286" s="241">
        <v>0.18370376250000001</v>
      </c>
      <c r="S286" s="32">
        <v>5.4435466436000004</v>
      </c>
      <c r="T286" s="17">
        <f t="shared" si="424"/>
        <v>182</v>
      </c>
      <c r="U286" s="1">
        <f t="shared" si="425"/>
        <v>182</v>
      </c>
      <c r="EX286" s="17" t="e">
        <f>IF(AND(EX283&gt;=0),EX283*1,IF(AND(EX283&lt;0),EX283*0))</f>
        <v>#DIV/0!</v>
      </c>
      <c r="EY286" s="17" t="e">
        <f t="shared" ref="EY286:FD286" si="435">IF(AND(EY283&gt;=0),EY283*1,IF(AND(EY283&lt;0),EY283*0))</f>
        <v>#DIV/0!</v>
      </c>
      <c r="EZ286" s="17" t="e">
        <f t="shared" si="435"/>
        <v>#DIV/0!</v>
      </c>
      <c r="FA286" s="17" t="e">
        <f t="shared" si="435"/>
        <v>#DIV/0!</v>
      </c>
      <c r="FB286" s="17" t="e">
        <f t="shared" si="435"/>
        <v>#DIV/0!</v>
      </c>
      <c r="FC286" s="17" t="e">
        <f t="shared" si="435"/>
        <v>#DIV/0!</v>
      </c>
      <c r="FD286" s="17" t="e">
        <f t="shared" si="435"/>
        <v>#DIV/0!</v>
      </c>
      <c r="FE286" s="17"/>
      <c r="FF286" s="17"/>
      <c r="FG286" s="17"/>
    </row>
    <row r="287" spans="1:163" x14ac:dyDescent="0.2">
      <c r="A287" s="189"/>
      <c r="B287" s="189"/>
      <c r="C287" s="189"/>
      <c r="D287" s="189"/>
      <c r="E287" s="189"/>
      <c r="F287" s="189"/>
      <c r="G287" s="189"/>
      <c r="H287" s="189"/>
      <c r="I287" s="189"/>
      <c r="J287" s="147"/>
      <c r="N287" s="1">
        <f t="shared" si="428"/>
        <v>183</v>
      </c>
      <c r="O287" s="17">
        <f t="shared" si="429"/>
        <v>183</v>
      </c>
      <c r="P287" s="32" t="s">
        <v>808</v>
      </c>
      <c r="Q287" s="32" t="s">
        <v>809</v>
      </c>
      <c r="R287" s="241">
        <v>0.18370376250000001</v>
      </c>
      <c r="S287" s="32">
        <v>5.4435466436000004</v>
      </c>
      <c r="T287" s="17">
        <f t="shared" si="424"/>
        <v>183</v>
      </c>
      <c r="U287" s="1">
        <f t="shared" si="425"/>
        <v>183</v>
      </c>
      <c r="EX287" s="17" t="e">
        <f>EX286*EX281</f>
        <v>#DIV/0!</v>
      </c>
      <c r="EY287" s="17" t="e">
        <f t="shared" ref="EY287:FD287" si="436">EY286*EY281</f>
        <v>#DIV/0!</v>
      </c>
      <c r="EZ287" s="17" t="e">
        <f t="shared" si="436"/>
        <v>#DIV/0!</v>
      </c>
      <c r="FA287" s="17" t="e">
        <f t="shared" si="436"/>
        <v>#DIV/0!</v>
      </c>
      <c r="FB287" s="17" t="e">
        <f t="shared" si="436"/>
        <v>#DIV/0!</v>
      </c>
      <c r="FC287" s="17" t="e">
        <f t="shared" si="436"/>
        <v>#DIV/0!</v>
      </c>
      <c r="FD287" s="17" t="e">
        <f t="shared" si="436"/>
        <v>#DIV/0!</v>
      </c>
      <c r="FE287" s="17" t="e">
        <f>SUM(EX287:FD287)</f>
        <v>#DIV/0!</v>
      </c>
      <c r="FF287" s="17"/>
      <c r="FG287" s="17"/>
    </row>
    <row r="288" spans="1:163" x14ac:dyDescent="0.2">
      <c r="A288" s="192"/>
      <c r="B288" s="192"/>
      <c r="C288" s="192"/>
      <c r="D288" s="192"/>
      <c r="E288" s="192"/>
      <c r="F288" s="192"/>
      <c r="G288" s="192"/>
      <c r="H288" s="192"/>
      <c r="I288" s="192"/>
      <c r="J288" s="193"/>
      <c r="N288" s="1">
        <f t="shared" si="428"/>
        <v>184</v>
      </c>
      <c r="O288" s="17">
        <f t="shared" si="429"/>
        <v>184</v>
      </c>
      <c r="P288" s="32" t="s">
        <v>810</v>
      </c>
      <c r="Q288" s="32" t="s">
        <v>811</v>
      </c>
      <c r="R288" s="241">
        <v>0.18370376250000001</v>
      </c>
      <c r="S288" s="32">
        <v>5.4435466436000004</v>
      </c>
      <c r="T288" s="17">
        <f t="shared" si="424"/>
        <v>184</v>
      </c>
      <c r="U288" s="1">
        <f t="shared" si="425"/>
        <v>184</v>
      </c>
      <c r="EX288" s="17" t="e">
        <f>FF288*EX287</f>
        <v>#DIV/0!</v>
      </c>
      <c r="EY288" s="17" t="e">
        <f>FF288*EY287</f>
        <v>#DIV/0!</v>
      </c>
      <c r="EZ288" s="17" t="e">
        <f>FF288*EZ287</f>
        <v>#DIV/0!</v>
      </c>
      <c r="FA288" s="17" t="e">
        <f>FF288*FA287</f>
        <v>#DIV/0!</v>
      </c>
      <c r="FB288" s="17" t="e">
        <f>FF288*FB287</f>
        <v>#DIV/0!</v>
      </c>
      <c r="FC288" s="17" t="e">
        <f>FF288*FC287</f>
        <v>#DIV/0!</v>
      </c>
      <c r="FD288" s="17" t="e">
        <f>FF288*FD287</f>
        <v>#DIV/0!</v>
      </c>
      <c r="FE288" s="17" t="e">
        <f>FF288*FE287</f>
        <v>#DIV/0!</v>
      </c>
      <c r="FF288" s="17" t="e">
        <f>FE284/FE287</f>
        <v>#DIV/0!</v>
      </c>
      <c r="FG288" s="17" t="e">
        <f>SUM(EX288:FD288)</f>
        <v>#DIV/0!</v>
      </c>
    </row>
    <row r="289" spans="1:163" x14ac:dyDescent="0.2">
      <c r="A289" s="272" t="str">
        <f>DX109</f>
        <v>الدينار الشرعي(المثقال) يعادل بالدينار</v>
      </c>
      <c r="B289" s="272"/>
      <c r="C289" s="272"/>
      <c r="D289" s="273"/>
      <c r="E289" s="205">
        <f>(B$110/AA99)*4.25</f>
        <v>123.26499011149694</v>
      </c>
      <c r="F289" s="40"/>
      <c r="G289" s="40"/>
      <c r="H289" s="40"/>
      <c r="I289" s="40"/>
      <c r="N289" s="1">
        <f t="shared" si="428"/>
        <v>185</v>
      </c>
      <c r="O289" s="17">
        <f t="shared" si="429"/>
        <v>185</v>
      </c>
      <c r="P289" s="32" t="s">
        <v>812</v>
      </c>
      <c r="Q289" s="32" t="s">
        <v>813</v>
      </c>
      <c r="R289" s="241">
        <v>0.92886801409999997</v>
      </c>
      <c r="S289" s="32">
        <v>1.0765792177</v>
      </c>
      <c r="T289" s="17">
        <f t="shared" si="424"/>
        <v>185</v>
      </c>
      <c r="U289" s="1">
        <f t="shared" si="425"/>
        <v>185</v>
      </c>
      <c r="EX289" s="17" t="e">
        <f>EX288/EX281</f>
        <v>#DIV/0!</v>
      </c>
      <c r="EY289" s="17" t="e">
        <f t="shared" ref="EY289:FD289" si="437">EY288/EY281</f>
        <v>#DIV/0!</v>
      </c>
      <c r="EZ289" s="17" t="e">
        <f t="shared" si="437"/>
        <v>#DIV/0!</v>
      </c>
      <c r="FA289" s="17" t="e">
        <f t="shared" si="437"/>
        <v>#DIV/0!</v>
      </c>
      <c r="FB289" s="17" t="e">
        <f t="shared" si="437"/>
        <v>#DIV/0!</v>
      </c>
      <c r="FC289" s="17" t="e">
        <f t="shared" si="437"/>
        <v>#DIV/0!</v>
      </c>
      <c r="FD289" s="17" t="e">
        <f t="shared" si="437"/>
        <v>#DIV/0!</v>
      </c>
      <c r="FE289" s="17"/>
      <c r="FF289" s="17"/>
      <c r="FG289" s="17"/>
    </row>
    <row r="290" spans="1:163" x14ac:dyDescent="0.2">
      <c r="A290" s="272" t="str">
        <f t="shared" ref="A290:A323" si="438">DX110</f>
        <v>الدرهم الشرعي يعادل بالدينار</v>
      </c>
      <c r="B290" s="272"/>
      <c r="C290" s="272"/>
      <c r="D290" s="273"/>
      <c r="E290" s="205">
        <f>(C$110/AA99)*2.975</f>
        <v>1.1614856633249051</v>
      </c>
      <c r="F290" s="40"/>
      <c r="G290" s="40"/>
      <c r="H290" s="40"/>
      <c r="I290" s="40"/>
      <c r="N290" s="1">
        <f t="shared" si="428"/>
        <v>186</v>
      </c>
      <c r="O290" s="17">
        <f t="shared" si="429"/>
        <v>186</v>
      </c>
      <c r="P290" s="32" t="s">
        <v>814</v>
      </c>
      <c r="Q290" s="32" t="s">
        <v>815</v>
      </c>
      <c r="R290" s="241">
        <v>0.36205837680000003</v>
      </c>
      <c r="S290" s="32">
        <v>2.7619855360000001</v>
      </c>
      <c r="T290" s="17">
        <f t="shared" si="424"/>
        <v>186</v>
      </c>
      <c r="U290" s="1">
        <f t="shared" si="425"/>
        <v>186</v>
      </c>
    </row>
    <row r="291" spans="1:163" x14ac:dyDescent="0.2">
      <c r="A291" s="272" t="str">
        <f t="shared" si="438"/>
        <v>دية الحر بالذهب الصافي 4.25 كيلو جرام وتعادل  بالدينار</v>
      </c>
      <c r="B291" s="272"/>
      <c r="C291" s="272"/>
      <c r="D291" s="273"/>
      <c r="E291" s="205">
        <f>(B$110/AA99)*4250</f>
        <v>123264.99011149694</v>
      </c>
      <c r="F291" s="40"/>
      <c r="G291" s="40"/>
      <c r="H291" s="40"/>
      <c r="I291" s="40"/>
      <c r="N291" s="1">
        <f t="shared" si="428"/>
        <v>187</v>
      </c>
      <c r="O291" s="17">
        <f t="shared" si="429"/>
        <v>187</v>
      </c>
      <c r="P291" s="32" t="s">
        <v>816</v>
      </c>
      <c r="Q291" s="32" t="s">
        <v>817</v>
      </c>
      <c r="R291" s="241">
        <v>0.18370376250000001</v>
      </c>
      <c r="S291" s="32">
        <v>5.4435466436000004</v>
      </c>
      <c r="T291" s="17">
        <f t="shared" si="424"/>
        <v>187</v>
      </c>
      <c r="U291" s="1">
        <f t="shared" si="425"/>
        <v>187</v>
      </c>
      <c r="EX291" s="17">
        <f>B281</f>
        <v>9980</v>
      </c>
      <c r="EY291" s="17">
        <f t="shared" ref="EY291" si="439">C286</f>
        <v>0</v>
      </c>
      <c r="EZ291" s="17">
        <f t="shared" ref="EZ291" si="440">D286</f>
        <v>0</v>
      </c>
      <c r="FA291" s="17">
        <f t="shared" ref="FA291" si="441">E286</f>
        <v>0</v>
      </c>
      <c r="FB291" s="17">
        <f t="shared" ref="FB291" si="442">F286</f>
        <v>0</v>
      </c>
      <c r="FC291" s="17">
        <f t="shared" ref="FC291" si="443">G286</f>
        <v>0</v>
      </c>
      <c r="FD291" s="17">
        <f t="shared" ref="FD291" si="444">H286</f>
        <v>0</v>
      </c>
      <c r="FE291" s="17">
        <f t="shared" ref="FE291" si="445">I286</f>
        <v>0</v>
      </c>
      <c r="FF291" s="17"/>
      <c r="FG291" s="17"/>
    </row>
    <row r="292" spans="1:163" ht="15" x14ac:dyDescent="0.25">
      <c r="A292" s="272" t="str">
        <f t="shared" si="438"/>
        <v>دية الحر بالفضة 35.7 كيلو جرام وتعادل بالدينار</v>
      </c>
      <c r="B292" s="272"/>
      <c r="C292" s="272"/>
      <c r="D292" s="273"/>
      <c r="E292" s="205">
        <f>(C$110/AA99)*35700</f>
        <v>13937.827959898861</v>
      </c>
      <c r="F292" s="40"/>
      <c r="G292" s="40"/>
      <c r="H292" s="40"/>
      <c r="I292" s="40"/>
      <c r="N292" s="1">
        <f t="shared" si="428"/>
        <v>188</v>
      </c>
      <c r="O292" s="17">
        <f t="shared" si="429"/>
        <v>188</v>
      </c>
      <c r="P292" s="32" t="s">
        <v>818</v>
      </c>
      <c r="Q292" s="32" t="s">
        <v>819</v>
      </c>
      <c r="R292" s="241">
        <v>0.18370376250000001</v>
      </c>
      <c r="S292" s="32">
        <v>5.4435466436000004</v>
      </c>
      <c r="T292" s="17">
        <f t="shared" si="424"/>
        <v>188</v>
      </c>
      <c r="U292" s="1">
        <f t="shared" si="425"/>
        <v>188</v>
      </c>
      <c r="EW292" s="16">
        <f>EW278+9</f>
        <v>227</v>
      </c>
      <c r="EX292" s="17">
        <f>B227</f>
        <v>154.06514088776402</v>
      </c>
      <c r="EY292" s="17">
        <f t="shared" ref="EY292:FE292" si="446">C227</f>
        <v>2.0738648639048609</v>
      </c>
      <c r="EZ292" s="17">
        <f t="shared" si="446"/>
        <v>5.3119450071000003</v>
      </c>
      <c r="FA292" s="17">
        <f t="shared" si="446"/>
        <v>3.7680272618999999</v>
      </c>
      <c r="FB292" s="17">
        <f t="shared" si="446"/>
        <v>0.4244756187</v>
      </c>
      <c r="FC292" s="17">
        <f t="shared" si="446"/>
        <v>1.004706817</v>
      </c>
      <c r="FD292" s="17">
        <f t="shared" si="446"/>
        <v>1</v>
      </c>
      <c r="FE292" s="17" t="str">
        <f t="shared" si="446"/>
        <v>Mid-market rates as of 2016-05-12 18:37 UTC</v>
      </c>
      <c r="FF292" s="221" t="str">
        <f>IF(AND(FD292=1,GX197=0),"",IF(AND(FD292&lt;&gt;1),"خطأ",IF(AND(FD292=1,GX197&gt;0),"مشكوك")))</f>
        <v/>
      </c>
      <c r="FG292" s="221"/>
    </row>
    <row r="293" spans="1:163" x14ac:dyDescent="0.2">
      <c r="A293" s="272" t="str">
        <f t="shared" si="438"/>
        <v>نصاب قطع يد السارق بالذهب 1.0625 جرام ويعادل بالدينار</v>
      </c>
      <c r="B293" s="272"/>
      <c r="C293" s="272"/>
      <c r="D293" s="273"/>
      <c r="E293" s="205">
        <f>(B$110/AA99)*1.0625</f>
        <v>30.816247527874236</v>
      </c>
      <c r="F293" s="40"/>
      <c r="G293" s="40"/>
      <c r="H293" s="40"/>
      <c r="I293" s="40"/>
      <c r="N293" s="1">
        <f t="shared" si="428"/>
        <v>189</v>
      </c>
      <c r="O293" s="17">
        <f t="shared" si="429"/>
        <v>189</v>
      </c>
      <c r="P293" s="32" t="s">
        <v>961</v>
      </c>
      <c r="Q293" s="32" t="s">
        <v>962</v>
      </c>
      <c r="R293" s="241">
        <v>2.6472722769999999</v>
      </c>
      <c r="S293" s="32">
        <v>0.37774731700000003</v>
      </c>
      <c r="T293" s="17">
        <f t="shared" si="424"/>
        <v>189</v>
      </c>
      <c r="U293" s="1">
        <f t="shared" si="425"/>
        <v>189</v>
      </c>
      <c r="EX293" s="17" t="e">
        <f>B228</f>
        <v>#DIV/0!</v>
      </c>
      <c r="EY293" s="17" t="e">
        <f t="shared" ref="EY293:FE293" si="447">C228</f>
        <v>#DIV/0!</v>
      </c>
      <c r="EZ293" s="17" t="e">
        <f t="shared" si="447"/>
        <v>#DIV/0!</v>
      </c>
      <c r="FA293" s="17" t="e">
        <f t="shared" si="447"/>
        <v>#DIV/0!</v>
      </c>
      <c r="FB293" s="17" t="e">
        <f t="shared" si="447"/>
        <v>#DIV/0!</v>
      </c>
      <c r="FC293" s="17" t="e">
        <f t="shared" si="447"/>
        <v>#DIV/0!</v>
      </c>
      <c r="FD293" s="17" t="e">
        <f t="shared" si="447"/>
        <v>#DIV/0!</v>
      </c>
      <c r="FE293" s="17" t="str">
        <f t="shared" si="447"/>
        <v>الدفعة الرابعة عشرة</v>
      </c>
      <c r="FF293" s="17"/>
      <c r="FG293" s="17"/>
    </row>
    <row r="294" spans="1:163" x14ac:dyDescent="0.2">
      <c r="A294" s="272" t="str">
        <f t="shared" si="438"/>
        <v>نصاب قطع يد السارق بالفضة 8.925 جرام ويعادل بالدينار</v>
      </c>
      <c r="B294" s="272"/>
      <c r="C294" s="272"/>
      <c r="D294" s="273"/>
      <c r="E294" s="205">
        <f>(C$110/AA99)*8.925</f>
        <v>3.4844569899747158</v>
      </c>
      <c r="F294" s="40"/>
      <c r="G294" s="40"/>
      <c r="H294" s="40"/>
      <c r="I294" s="40"/>
      <c r="N294" s="1">
        <f t="shared" si="428"/>
        <v>190</v>
      </c>
      <c r="O294" s="17">
        <f t="shared" si="429"/>
        <v>190</v>
      </c>
      <c r="P294" s="32" t="s">
        <v>820</v>
      </c>
      <c r="T294" s="17">
        <f t="shared" si="424"/>
        <v>190</v>
      </c>
      <c r="U294" s="1">
        <f t="shared" si="425"/>
        <v>190</v>
      </c>
      <c r="EX294" s="17" t="e">
        <f>B229</f>
        <v>#DIV/0!</v>
      </c>
      <c r="EY294" s="17" t="e">
        <f t="shared" ref="EY294:FE294" si="448">C229</f>
        <v>#DIV/0!</v>
      </c>
      <c r="EZ294" s="17" t="e">
        <f t="shared" si="448"/>
        <v>#DIV/0!</v>
      </c>
      <c r="FA294" s="17" t="e">
        <f t="shared" si="448"/>
        <v>#DIV/0!</v>
      </c>
      <c r="FB294" s="17" t="e">
        <f t="shared" si="448"/>
        <v>#DIV/0!</v>
      </c>
      <c r="FC294" s="17" t="e">
        <f t="shared" si="448"/>
        <v>#DIV/0!</v>
      </c>
      <c r="FD294" s="17" t="e">
        <f t="shared" si="448"/>
        <v>#DIV/0!</v>
      </c>
      <c r="FE294" s="17" t="str">
        <f t="shared" si="448"/>
        <v>التاريخ</v>
      </c>
      <c r="FF294" s="17"/>
      <c r="FG294" s="17"/>
    </row>
    <row r="295" spans="1:163" x14ac:dyDescent="0.2">
      <c r="A295" s="91">
        <f t="shared" si="438"/>
        <v>0</v>
      </c>
      <c r="B295" s="91"/>
      <c r="C295" s="91"/>
      <c r="D295" s="91"/>
      <c r="E295" s="17"/>
      <c r="F295" s="91"/>
      <c r="G295" s="91"/>
      <c r="H295" s="91"/>
      <c r="I295" s="91"/>
      <c r="J295" s="16"/>
      <c r="N295" s="1">
        <f t="shared" si="428"/>
        <v>191</v>
      </c>
      <c r="O295" s="17">
        <f t="shared" si="429"/>
        <v>191</v>
      </c>
      <c r="P295" s="32" t="s">
        <v>946</v>
      </c>
      <c r="T295" s="17">
        <f t="shared" si="424"/>
        <v>191</v>
      </c>
      <c r="U295" s="1">
        <f t="shared" si="425"/>
        <v>191</v>
      </c>
      <c r="EX295" s="17">
        <f>B230</f>
        <v>0</v>
      </c>
      <c r="EY295" s="17">
        <f t="shared" ref="EY295:FE295" si="449">C230</f>
        <v>0</v>
      </c>
      <c r="EZ295" s="17">
        <f t="shared" si="449"/>
        <v>0</v>
      </c>
      <c r="FA295" s="17">
        <f t="shared" si="449"/>
        <v>0</v>
      </c>
      <c r="FB295" s="17">
        <f t="shared" si="449"/>
        <v>0</v>
      </c>
      <c r="FC295" s="17">
        <f t="shared" si="449"/>
        <v>0</v>
      </c>
      <c r="FD295" s="17">
        <f t="shared" si="449"/>
        <v>0</v>
      </c>
      <c r="FE295" s="17">
        <f t="shared" si="449"/>
        <v>0</v>
      </c>
      <c r="FF295" s="17"/>
      <c r="FG295" s="17"/>
    </row>
    <row r="296" spans="1:163" x14ac:dyDescent="0.2">
      <c r="A296" s="274" t="str">
        <f t="shared" si="438"/>
        <v>الدينار الشرعي(المثقال) يعادل بالدولار</v>
      </c>
      <c r="B296" s="274"/>
      <c r="C296" s="274"/>
      <c r="D296" s="275"/>
      <c r="E296" s="21">
        <f>(B$110/AA100)*4.25</f>
        <v>173.77179177913661</v>
      </c>
      <c r="F296" s="40"/>
      <c r="G296" s="40"/>
      <c r="H296" s="40"/>
      <c r="I296" s="40"/>
      <c r="N296" s="1">
        <f t="shared" si="428"/>
        <v>192</v>
      </c>
      <c r="O296" s="17">
        <f t="shared" si="429"/>
        <v>192</v>
      </c>
      <c r="P296" s="32" t="s">
        <v>821</v>
      </c>
      <c r="Q296" s="32" t="s">
        <v>822</v>
      </c>
      <c r="T296" s="17">
        <f t="shared" si="424"/>
        <v>192</v>
      </c>
      <c r="U296" s="1">
        <f t="shared" si="425"/>
        <v>192</v>
      </c>
      <c r="EX296" s="17" t="e">
        <f>B240</f>
        <v>#DIV/0!</v>
      </c>
      <c r="EY296" s="17">
        <f t="shared" ref="EY296:FE296" si="450">C240</f>
        <v>0</v>
      </c>
      <c r="EZ296" s="17">
        <f t="shared" si="450"/>
        <v>0</v>
      </c>
      <c r="FA296" s="17">
        <f t="shared" si="450"/>
        <v>0</v>
      </c>
      <c r="FB296" s="17" t="str">
        <f t="shared" si="450"/>
        <v>تكرار الدفع</v>
      </c>
      <c r="FC296" s="17">
        <f t="shared" si="450"/>
        <v>0</v>
      </c>
      <c r="FD296" s="17">
        <f t="shared" si="450"/>
        <v>0</v>
      </c>
      <c r="FE296" s="17">
        <f t="shared" si="450"/>
        <v>0</v>
      </c>
      <c r="FF296" s="17"/>
      <c r="FG296" s="17"/>
    </row>
    <row r="297" spans="1:163" x14ac:dyDescent="0.2">
      <c r="A297" s="274" t="str">
        <f t="shared" si="438"/>
        <v>الدرهم الشرعي يعادل بالدولار</v>
      </c>
      <c r="B297" s="274"/>
      <c r="C297" s="274"/>
      <c r="D297" s="275"/>
      <c r="E297" s="21">
        <f>(C$110/AA100)*2.975</f>
        <v>1.6373947270768714</v>
      </c>
      <c r="F297" s="40"/>
      <c r="G297" s="40"/>
      <c r="H297" s="40"/>
      <c r="I297" s="40"/>
      <c r="N297" s="1">
        <f t="shared" si="428"/>
        <v>193</v>
      </c>
      <c r="O297" s="17">
        <f t="shared" si="429"/>
        <v>193</v>
      </c>
      <c r="P297" s="32" t="s">
        <v>823</v>
      </c>
      <c r="Q297" s="32">
        <v>1.1378600000000001</v>
      </c>
      <c r="R297" s="241" t="s">
        <v>865</v>
      </c>
      <c r="T297" s="17">
        <f t="shared" si="424"/>
        <v>193</v>
      </c>
      <c r="U297" s="1">
        <f t="shared" si="425"/>
        <v>193</v>
      </c>
      <c r="EX297" s="17" t="e">
        <f>B232</f>
        <v>#DIV/0!</v>
      </c>
      <c r="EY297" s="17" t="e">
        <f t="shared" ref="EY297:FE297" si="451">C232</f>
        <v>#DIV/0!</v>
      </c>
      <c r="EZ297" s="17" t="e">
        <f t="shared" si="451"/>
        <v>#DIV/0!</v>
      </c>
      <c r="FA297" s="17" t="e">
        <f t="shared" si="451"/>
        <v>#DIV/0!</v>
      </c>
      <c r="FB297" s="17" t="e">
        <f t="shared" si="451"/>
        <v>#DIV/0!</v>
      </c>
      <c r="FC297" s="17" t="e">
        <f t="shared" si="451"/>
        <v>#DIV/0!</v>
      </c>
      <c r="FD297" s="17" t="e">
        <f t="shared" si="451"/>
        <v>#DIV/0!</v>
      </c>
      <c r="FE297" s="17" t="str">
        <f t="shared" si="451"/>
        <v>المجموع بالمحلي</v>
      </c>
      <c r="FF297" s="17"/>
      <c r="FG297" s="17"/>
    </row>
    <row r="298" spans="1:163" ht="15" x14ac:dyDescent="0.25">
      <c r="A298" s="274" t="str">
        <f t="shared" si="438"/>
        <v>دية الحر بالذهب الصافي 4.25 كيلو جرام وتعادل  بالدولار</v>
      </c>
      <c r="B298" s="274"/>
      <c r="C298" s="274"/>
      <c r="D298" s="275"/>
      <c r="E298" s="21">
        <f>(B$110/AA100)*4250</f>
        <v>173771.79177913661</v>
      </c>
      <c r="F298" s="40"/>
      <c r="G298" s="40"/>
      <c r="H298" s="40"/>
      <c r="I298" s="40"/>
      <c r="N298" s="1">
        <f t="shared" si="428"/>
        <v>194</v>
      </c>
      <c r="O298" s="17">
        <f t="shared" si="429"/>
        <v>194</v>
      </c>
      <c r="P298" s="32" t="s">
        <v>824</v>
      </c>
      <c r="Q298" s="32">
        <v>109.069</v>
      </c>
      <c r="R298" s="241" t="s">
        <v>865</v>
      </c>
      <c r="T298" s="17">
        <f t="shared" si="424"/>
        <v>194</v>
      </c>
      <c r="U298" s="1">
        <f t="shared" si="425"/>
        <v>194</v>
      </c>
      <c r="EX298" s="17" t="e">
        <f>B233</f>
        <v>#DIV/0!</v>
      </c>
      <c r="EY298" s="17" t="e">
        <f t="shared" ref="EY298:FE298" si="452">C233</f>
        <v>#DIV/0!</v>
      </c>
      <c r="EZ298" s="17" t="e">
        <f t="shared" si="452"/>
        <v>#DIV/0!</v>
      </c>
      <c r="FA298" s="17" t="e">
        <f t="shared" si="452"/>
        <v>#DIV/0!</v>
      </c>
      <c r="FB298" s="17" t="e">
        <f t="shared" si="452"/>
        <v>#DIV/0!</v>
      </c>
      <c r="FC298" s="17" t="e">
        <f t="shared" si="452"/>
        <v>#DIV/0!</v>
      </c>
      <c r="FD298" s="17" t="e">
        <f t="shared" si="452"/>
        <v>#DIV/0!</v>
      </c>
      <c r="FE298" s="17" t="e">
        <f t="shared" si="452"/>
        <v>#DIV/0!</v>
      </c>
      <c r="FF298" s="221" t="e">
        <f>IF(AND(FE298&lt;0),"خطأ",IF(AND(FE298&gt;=0),""))</f>
        <v>#DIV/0!</v>
      </c>
      <c r="FG298" s="221" t="e">
        <f>IF(AND(FF298&lt;0),"خطأ",IF(AND(FF298&gt;=0),""))</f>
        <v>#DIV/0!</v>
      </c>
    </row>
    <row r="299" spans="1:163" x14ac:dyDescent="0.2">
      <c r="A299" s="274" t="str">
        <f t="shared" si="438"/>
        <v>دية الحر بالفضة 35.7 كيلو جرام وتعادل بالدولار</v>
      </c>
      <c r="B299" s="274"/>
      <c r="C299" s="274"/>
      <c r="D299" s="275"/>
      <c r="E299" s="21">
        <f>(C$110/AA100)*35700</f>
        <v>19648.736724922455</v>
      </c>
      <c r="F299" s="40"/>
      <c r="G299" s="40"/>
      <c r="H299" s="40"/>
      <c r="I299" s="40"/>
      <c r="N299" s="1">
        <f t="shared" si="428"/>
        <v>195</v>
      </c>
      <c r="O299" s="17">
        <f t="shared" si="429"/>
        <v>195</v>
      </c>
      <c r="P299" s="32" t="s">
        <v>825</v>
      </c>
      <c r="Q299" s="32">
        <v>1.4446699999999999</v>
      </c>
      <c r="R299" s="241" t="s">
        <v>865</v>
      </c>
      <c r="T299" s="17">
        <f t="shared" si="424"/>
        <v>195</v>
      </c>
      <c r="U299" s="1">
        <f t="shared" si="425"/>
        <v>195</v>
      </c>
      <c r="EX299" s="17"/>
      <c r="EY299" s="17"/>
      <c r="EZ299" s="17"/>
      <c r="FA299" s="17"/>
      <c r="FB299" s="17"/>
      <c r="FC299" s="17"/>
      <c r="FD299" s="17"/>
      <c r="FE299" s="17"/>
      <c r="FF299" s="17"/>
      <c r="FG299" s="17"/>
    </row>
    <row r="300" spans="1:163" x14ac:dyDescent="0.2">
      <c r="A300" s="274" t="str">
        <f t="shared" si="438"/>
        <v>نصاب قطع يد السارق بالذهب 1.0625 جرام ويعادل بالدولار</v>
      </c>
      <c r="B300" s="274"/>
      <c r="C300" s="274"/>
      <c r="D300" s="275"/>
      <c r="E300" s="21">
        <f>(B$110/AA100)*1.0625</f>
        <v>43.442947944784152</v>
      </c>
      <c r="F300" s="40"/>
      <c r="G300" s="40"/>
      <c r="H300" s="40"/>
      <c r="I300" s="40"/>
      <c r="N300" s="1">
        <f t="shared" si="428"/>
        <v>196</v>
      </c>
      <c r="O300" s="17">
        <f t="shared" si="429"/>
        <v>196</v>
      </c>
      <c r="P300" s="32" t="s">
        <v>826</v>
      </c>
      <c r="Q300" s="32">
        <v>0.97016000000000002</v>
      </c>
      <c r="R300" s="241" t="s">
        <v>497</v>
      </c>
      <c r="T300" s="17">
        <f t="shared" si="424"/>
        <v>196</v>
      </c>
      <c r="U300" s="1">
        <f t="shared" si="425"/>
        <v>196</v>
      </c>
      <c r="EX300" s="17" t="e">
        <f>IF(AND(EX297&gt;=0),EX297*1,IF(AND(EX297&lt;0),EX297*0))</f>
        <v>#DIV/0!</v>
      </c>
      <c r="EY300" s="17" t="e">
        <f t="shared" ref="EY300:FD300" si="453">IF(AND(EY297&gt;=0),EY297*1,IF(AND(EY297&lt;0),EY297*0))</f>
        <v>#DIV/0!</v>
      </c>
      <c r="EZ300" s="17" t="e">
        <f t="shared" si="453"/>
        <v>#DIV/0!</v>
      </c>
      <c r="FA300" s="17" t="e">
        <f t="shared" si="453"/>
        <v>#DIV/0!</v>
      </c>
      <c r="FB300" s="17" t="e">
        <f t="shared" si="453"/>
        <v>#DIV/0!</v>
      </c>
      <c r="FC300" s="17" t="e">
        <f t="shared" si="453"/>
        <v>#DIV/0!</v>
      </c>
      <c r="FD300" s="17" t="e">
        <f t="shared" si="453"/>
        <v>#DIV/0!</v>
      </c>
      <c r="FE300" s="17"/>
      <c r="FF300" s="17"/>
      <c r="FG300" s="17"/>
    </row>
    <row r="301" spans="1:163" x14ac:dyDescent="0.2">
      <c r="A301" s="274" t="str">
        <f t="shared" si="438"/>
        <v>نصاب قطع يد السارق بالفضة 8.925 جرام ويعادل بالدولار</v>
      </c>
      <c r="B301" s="274"/>
      <c r="C301" s="274"/>
      <c r="D301" s="275"/>
      <c r="E301" s="21">
        <f>(C$110/AA100)*8.925</f>
        <v>4.9121841812306144</v>
      </c>
      <c r="F301" s="40"/>
      <c r="G301" s="40"/>
      <c r="H301" s="40"/>
      <c r="I301" s="40"/>
      <c r="N301" s="1">
        <f t="shared" si="428"/>
        <v>197</v>
      </c>
      <c r="O301" s="17">
        <f t="shared" si="429"/>
        <v>197</v>
      </c>
      <c r="P301" s="32" t="s">
        <v>827</v>
      </c>
      <c r="Q301" s="32">
        <v>1.2825899999999999</v>
      </c>
      <c r="R301" s="241" t="s">
        <v>497</v>
      </c>
      <c r="T301" s="17">
        <f t="shared" si="424"/>
        <v>197</v>
      </c>
      <c r="U301" s="1">
        <f t="shared" si="425"/>
        <v>197</v>
      </c>
      <c r="EX301" s="17" t="e">
        <f>EX300*EX295</f>
        <v>#DIV/0!</v>
      </c>
      <c r="EY301" s="17" t="e">
        <f t="shared" ref="EY301:FD301" si="454">EY300*EY295</f>
        <v>#DIV/0!</v>
      </c>
      <c r="EZ301" s="17" t="e">
        <f t="shared" si="454"/>
        <v>#DIV/0!</v>
      </c>
      <c r="FA301" s="17" t="e">
        <f t="shared" si="454"/>
        <v>#DIV/0!</v>
      </c>
      <c r="FB301" s="17" t="e">
        <f t="shared" si="454"/>
        <v>#DIV/0!</v>
      </c>
      <c r="FC301" s="17" t="e">
        <f t="shared" si="454"/>
        <v>#DIV/0!</v>
      </c>
      <c r="FD301" s="17" t="e">
        <f t="shared" si="454"/>
        <v>#DIV/0!</v>
      </c>
      <c r="FE301" s="17" t="e">
        <f>SUM(EX301:FD301)</f>
        <v>#DIV/0!</v>
      </c>
      <c r="FF301" s="17"/>
      <c r="FG301" s="17"/>
    </row>
    <row r="302" spans="1:163" x14ac:dyDescent="0.2">
      <c r="A302" s="91">
        <f t="shared" si="438"/>
        <v>0</v>
      </c>
      <c r="B302" s="91"/>
      <c r="C302" s="91"/>
      <c r="D302" s="91"/>
      <c r="E302" s="17"/>
      <c r="F302" s="91"/>
      <c r="G302" s="91"/>
      <c r="H302" s="91"/>
      <c r="I302" s="91"/>
      <c r="J302" s="16"/>
      <c r="N302" s="1">
        <f t="shared" si="428"/>
        <v>198</v>
      </c>
      <c r="O302" s="17">
        <f t="shared" si="429"/>
        <v>198</v>
      </c>
      <c r="P302" s="32" t="s">
        <v>828</v>
      </c>
      <c r="Q302" s="32">
        <v>124.105</v>
      </c>
      <c r="R302" s="241" t="s">
        <v>865</v>
      </c>
      <c r="T302" s="17">
        <f t="shared" si="424"/>
        <v>198</v>
      </c>
      <c r="U302" s="1">
        <f t="shared" si="425"/>
        <v>198</v>
      </c>
      <c r="EX302" s="17" t="e">
        <f>FF302*EX301</f>
        <v>#DIV/0!</v>
      </c>
      <c r="EY302" s="17" t="e">
        <f>FF302*EY301</f>
        <v>#DIV/0!</v>
      </c>
      <c r="EZ302" s="17" t="e">
        <f>FF302*EZ301</f>
        <v>#DIV/0!</v>
      </c>
      <c r="FA302" s="17" t="e">
        <f>FF302*FA301</f>
        <v>#DIV/0!</v>
      </c>
      <c r="FB302" s="17" t="e">
        <f>FF302*FB301</f>
        <v>#DIV/0!</v>
      </c>
      <c r="FC302" s="17" t="e">
        <f>FF302*FC301</f>
        <v>#DIV/0!</v>
      </c>
      <c r="FD302" s="17" t="e">
        <f>FF302*FD301</f>
        <v>#DIV/0!</v>
      </c>
      <c r="FE302" s="17" t="e">
        <f>FF302*FE301</f>
        <v>#DIV/0!</v>
      </c>
      <c r="FF302" s="17" t="e">
        <f>FE298/FE301</f>
        <v>#DIV/0!</v>
      </c>
      <c r="FG302" s="17" t="e">
        <f>SUM(EX302:FD302)</f>
        <v>#DIV/0!</v>
      </c>
    </row>
    <row r="303" spans="1:163" x14ac:dyDescent="0.2">
      <c r="A303" s="276" t="str">
        <f t="shared" si="438"/>
        <v>الدينار الشرعي(المثقال) يعادل بالجنيه</v>
      </c>
      <c r="B303" s="276"/>
      <c r="C303" s="276"/>
      <c r="D303" s="277"/>
      <c r="E303" s="146">
        <f>(B$110/AA101)*4.25</f>
        <v>1542.5546719934541</v>
      </c>
      <c r="F303" s="40"/>
      <c r="G303" s="40"/>
      <c r="H303" s="40"/>
      <c r="I303" s="40"/>
      <c r="N303" s="1">
        <f t="shared" si="428"/>
        <v>199</v>
      </c>
      <c r="O303" s="17">
        <f t="shared" si="429"/>
        <v>199</v>
      </c>
      <c r="P303" s="32" t="s">
        <v>829</v>
      </c>
      <c r="Q303" s="32">
        <v>0.73301000000000005</v>
      </c>
      <c r="R303" s="241" t="s">
        <v>865</v>
      </c>
      <c r="T303" s="17">
        <f t="shared" si="424"/>
        <v>199</v>
      </c>
      <c r="U303" s="1">
        <f t="shared" si="425"/>
        <v>199</v>
      </c>
      <c r="EX303" s="17" t="e">
        <f>EX302/EX295</f>
        <v>#DIV/0!</v>
      </c>
      <c r="EY303" s="17" t="e">
        <f t="shared" ref="EY303:FD303" si="455">EY302/EY295</f>
        <v>#DIV/0!</v>
      </c>
      <c r="EZ303" s="17" t="e">
        <f t="shared" si="455"/>
        <v>#DIV/0!</v>
      </c>
      <c r="FA303" s="17" t="e">
        <f t="shared" si="455"/>
        <v>#DIV/0!</v>
      </c>
      <c r="FB303" s="17" t="e">
        <f t="shared" si="455"/>
        <v>#DIV/0!</v>
      </c>
      <c r="FC303" s="17" t="e">
        <f t="shared" si="455"/>
        <v>#DIV/0!</v>
      </c>
      <c r="FD303" s="17" t="e">
        <f t="shared" si="455"/>
        <v>#DIV/0!</v>
      </c>
      <c r="FE303" s="17"/>
      <c r="FF303" s="17"/>
      <c r="FG303" s="17"/>
    </row>
    <row r="304" spans="1:163" x14ac:dyDescent="0.2">
      <c r="A304" s="276" t="str">
        <f t="shared" si="438"/>
        <v>الدرهم الشرعي يعادل بالجنيه</v>
      </c>
      <c r="B304" s="276"/>
      <c r="C304" s="276"/>
      <c r="D304" s="277"/>
      <c r="E304" s="146">
        <f>(C$110/AA101)*2.975</f>
        <v>14.53498787283106</v>
      </c>
      <c r="F304" s="40"/>
      <c r="G304" s="40"/>
      <c r="H304" s="40"/>
      <c r="I304" s="40"/>
      <c r="N304" s="1">
        <f t="shared" si="428"/>
        <v>200</v>
      </c>
      <c r="O304" s="17">
        <f t="shared" si="429"/>
        <v>200</v>
      </c>
      <c r="P304" s="32" t="s">
        <v>947</v>
      </c>
      <c r="T304" s="17">
        <f t="shared" si="424"/>
        <v>200</v>
      </c>
      <c r="U304" s="1">
        <f t="shared" si="425"/>
        <v>200</v>
      </c>
    </row>
    <row r="305" spans="1:164" x14ac:dyDescent="0.2">
      <c r="A305" s="276" t="str">
        <f t="shared" si="438"/>
        <v>دية الحر بالذهب الصافي 4.25 كيلو جرام وتعادل  بالجنيه</v>
      </c>
      <c r="B305" s="276"/>
      <c r="C305" s="276"/>
      <c r="D305" s="277"/>
      <c r="E305" s="146">
        <f>(B$110/AA101)*4250</f>
        <v>1542554.6719934542</v>
      </c>
      <c r="F305" s="40"/>
      <c r="G305" s="40"/>
      <c r="H305" s="40"/>
      <c r="I305" s="40"/>
      <c r="N305" s="1">
        <f t="shared" si="428"/>
        <v>201</v>
      </c>
      <c r="O305" s="17">
        <f t="shared" si="429"/>
        <v>201</v>
      </c>
      <c r="P305" s="32" t="s">
        <v>974</v>
      </c>
      <c r="T305" s="17">
        <f t="shared" si="424"/>
        <v>201</v>
      </c>
      <c r="U305" s="1">
        <f t="shared" si="425"/>
        <v>201</v>
      </c>
      <c r="EW305" s="91"/>
      <c r="EX305" s="91"/>
      <c r="EY305" s="91"/>
      <c r="EZ305" s="91"/>
      <c r="FA305" s="91"/>
      <c r="FB305" s="91"/>
      <c r="FC305" s="91"/>
      <c r="FD305" s="91"/>
      <c r="FE305" s="91"/>
      <c r="FF305" s="91"/>
      <c r="FG305" s="91"/>
      <c r="FH305" s="91"/>
    </row>
    <row r="306" spans="1:164" x14ac:dyDescent="0.2">
      <c r="A306" s="276" t="str">
        <f t="shared" si="438"/>
        <v>دية الحر بالفضة 35.7 كيلو جرام وتعادل بالجنيه</v>
      </c>
      <c r="B306" s="276"/>
      <c r="C306" s="276"/>
      <c r="D306" s="277"/>
      <c r="E306" s="146">
        <f>(C$110/AA101)*35700</f>
        <v>174419.85447397272</v>
      </c>
      <c r="F306" s="40"/>
      <c r="G306" s="40"/>
      <c r="H306" s="40"/>
      <c r="I306" s="40"/>
      <c r="N306" s="1">
        <f t="shared" si="428"/>
        <v>202</v>
      </c>
      <c r="O306" s="17">
        <f t="shared" si="429"/>
        <v>202</v>
      </c>
      <c r="P306" s="32" t="s">
        <v>963</v>
      </c>
      <c r="T306" s="17">
        <f t="shared" si="424"/>
        <v>202</v>
      </c>
      <c r="U306" s="1">
        <f t="shared" si="425"/>
        <v>202</v>
      </c>
      <c r="EW306" s="91"/>
      <c r="EX306" s="91"/>
      <c r="EY306" s="91"/>
      <c r="EZ306" s="91"/>
      <c r="FA306" s="91"/>
      <c r="FB306" s="91"/>
      <c r="FC306" s="91"/>
      <c r="FD306" s="91"/>
      <c r="FE306" s="91"/>
      <c r="FF306" s="91"/>
      <c r="FG306" s="91"/>
      <c r="FH306" s="91"/>
    </row>
    <row r="307" spans="1:164" x14ac:dyDescent="0.2">
      <c r="A307" s="276" t="str">
        <f t="shared" si="438"/>
        <v>نصاب قطع يد السارق بالذهب 1.0625 جرام ويعادل بالجنيه</v>
      </c>
      <c r="B307" s="276"/>
      <c r="C307" s="276"/>
      <c r="D307" s="277"/>
      <c r="E307" s="146">
        <f>(B$110/AA101)*1.0625</f>
        <v>385.63866799836353</v>
      </c>
      <c r="F307" s="40"/>
      <c r="G307" s="40"/>
      <c r="H307" s="40"/>
      <c r="I307" s="40"/>
      <c r="N307" s="1">
        <f t="shared" si="428"/>
        <v>203</v>
      </c>
      <c r="O307" s="17">
        <f t="shared" si="429"/>
        <v>203</v>
      </c>
      <c r="P307" s="32" t="s">
        <v>975</v>
      </c>
      <c r="T307" s="17">
        <f t="shared" si="424"/>
        <v>203</v>
      </c>
      <c r="U307" s="1">
        <f t="shared" si="425"/>
        <v>203</v>
      </c>
      <c r="EW307" s="91"/>
      <c r="EX307" s="91"/>
      <c r="EY307" s="91"/>
      <c r="EZ307" s="91"/>
      <c r="FA307" s="91"/>
      <c r="FB307" s="91"/>
      <c r="FC307" s="91"/>
      <c r="FD307" s="91"/>
      <c r="FE307" s="91"/>
      <c r="FF307" s="91"/>
      <c r="FG307" s="91"/>
      <c r="FH307" s="91"/>
    </row>
    <row r="308" spans="1:164" x14ac:dyDescent="0.2">
      <c r="A308" s="276" t="str">
        <f t="shared" si="438"/>
        <v>نصاب قطع يد السارق بالفضة 8.925 جرام ويعادل بالجنيه</v>
      </c>
      <c r="B308" s="276"/>
      <c r="C308" s="276"/>
      <c r="D308" s="277"/>
      <c r="E308" s="146">
        <f>(C$110/AA101)*8.925</f>
        <v>43.604963618493187</v>
      </c>
      <c r="F308" s="40"/>
      <c r="G308" s="40"/>
      <c r="H308" s="40"/>
      <c r="I308" s="40"/>
      <c r="N308" s="1">
        <f t="shared" si="428"/>
        <v>204</v>
      </c>
      <c r="O308" s="17">
        <f t="shared" si="429"/>
        <v>204</v>
      </c>
      <c r="P308" s="32" t="s">
        <v>970</v>
      </c>
      <c r="T308" s="17">
        <f t="shared" si="424"/>
        <v>204</v>
      </c>
      <c r="U308" s="1">
        <f t="shared" si="425"/>
        <v>204</v>
      </c>
      <c r="EW308" s="91"/>
      <c r="EX308" s="91"/>
      <c r="EY308" s="91"/>
      <c r="EZ308" s="91"/>
      <c r="FA308" s="91"/>
      <c r="FB308" s="91"/>
      <c r="FC308" s="91"/>
      <c r="FD308" s="91"/>
      <c r="FE308" s="91"/>
      <c r="FF308" s="91"/>
      <c r="FG308" s="91"/>
      <c r="FH308" s="91"/>
    </row>
    <row r="309" spans="1:164" x14ac:dyDescent="0.2">
      <c r="A309" s="17">
        <f t="shared" si="438"/>
        <v>0</v>
      </c>
      <c r="B309" s="17"/>
      <c r="C309" s="17"/>
      <c r="D309" s="19"/>
      <c r="E309" s="17"/>
      <c r="F309" s="91"/>
      <c r="G309" s="91"/>
      <c r="H309" s="91"/>
      <c r="I309" s="91"/>
      <c r="J309" s="16"/>
      <c r="N309" s="1">
        <f t="shared" si="428"/>
        <v>205</v>
      </c>
      <c r="O309" s="17">
        <f t="shared" si="429"/>
        <v>205</v>
      </c>
      <c r="P309" s="32" t="s">
        <v>964</v>
      </c>
      <c r="T309" s="17">
        <f t="shared" si="424"/>
        <v>205</v>
      </c>
      <c r="U309" s="1">
        <f t="shared" si="425"/>
        <v>205</v>
      </c>
      <c r="EW309" s="91"/>
      <c r="EX309" s="91"/>
      <c r="EY309" s="91"/>
      <c r="EZ309" s="91"/>
      <c r="FA309" s="91"/>
      <c r="FB309" s="91"/>
      <c r="FC309" s="91"/>
      <c r="FD309" s="91"/>
      <c r="FE309" s="91"/>
      <c r="FF309" s="91"/>
      <c r="FG309" s="91"/>
      <c r="FH309" s="91"/>
    </row>
    <row r="310" spans="1:164" x14ac:dyDescent="0.2">
      <c r="A310" s="278" t="str">
        <f t="shared" si="438"/>
        <v>الدينار الشرعي(المثقال) يعادل بالريال</v>
      </c>
      <c r="B310" s="278"/>
      <c r="C310" s="278"/>
      <c r="D310" s="279"/>
      <c r="E310" s="20">
        <f>(B$110/AA102)*4.25</f>
        <v>651.70937202170603</v>
      </c>
      <c r="F310" s="40"/>
      <c r="G310" s="40"/>
      <c r="H310" s="40"/>
      <c r="I310" s="40"/>
      <c r="N310" s="1">
        <f t="shared" si="428"/>
        <v>206</v>
      </c>
      <c r="O310" s="17">
        <f t="shared" si="429"/>
        <v>206</v>
      </c>
      <c r="P310" s="32" t="s">
        <v>976</v>
      </c>
      <c r="T310" s="17">
        <f t="shared" si="424"/>
        <v>206</v>
      </c>
      <c r="U310" s="1">
        <f t="shared" si="425"/>
        <v>206</v>
      </c>
      <c r="EW310" s="91"/>
      <c r="EX310" s="91"/>
      <c r="EY310" s="91"/>
      <c r="EZ310" s="91"/>
      <c r="FA310" s="91"/>
      <c r="FB310" s="91"/>
      <c r="FC310" s="91"/>
      <c r="FD310" s="91"/>
      <c r="FE310" s="91"/>
      <c r="FF310" s="91"/>
      <c r="FG310" s="91"/>
      <c r="FH310" s="91"/>
    </row>
    <row r="311" spans="1:164" x14ac:dyDescent="0.2">
      <c r="A311" s="278" t="str">
        <f t="shared" si="438"/>
        <v>الدرهم الشرعي يعادل بالريال</v>
      </c>
      <c r="B311" s="278"/>
      <c r="C311" s="278"/>
      <c r="D311" s="279"/>
      <c r="E311" s="20">
        <f>(C$110/AA102)*2.975</f>
        <v>6.1408441405220024</v>
      </c>
      <c r="F311" s="40"/>
      <c r="G311" s="40"/>
      <c r="H311" s="40"/>
      <c r="I311" s="40"/>
      <c r="N311" s="1">
        <f t="shared" si="428"/>
        <v>207</v>
      </c>
      <c r="O311" s="17">
        <f t="shared" si="429"/>
        <v>207</v>
      </c>
      <c r="P311" s="32" t="s">
        <v>977</v>
      </c>
      <c r="T311" s="17">
        <f t="shared" si="424"/>
        <v>207</v>
      </c>
      <c r="U311" s="1">
        <f t="shared" si="425"/>
        <v>207</v>
      </c>
      <c r="EW311" s="91"/>
      <c r="EX311" s="91"/>
      <c r="EY311" s="91"/>
      <c r="EZ311" s="91"/>
      <c r="FA311" s="91"/>
      <c r="FB311" s="91"/>
      <c r="FC311" s="91"/>
      <c r="FD311" s="91"/>
      <c r="FE311" s="91"/>
      <c r="FF311" s="91"/>
      <c r="FG311" s="91"/>
      <c r="FH311" s="91"/>
    </row>
    <row r="312" spans="1:164" x14ac:dyDescent="0.2">
      <c r="A312" s="278" t="str">
        <f t="shared" si="438"/>
        <v>دية الحر بالذهب الصافي 4.25 كيلو جرام وتعادل  بالريال</v>
      </c>
      <c r="B312" s="278"/>
      <c r="C312" s="278"/>
      <c r="D312" s="279"/>
      <c r="E312" s="20">
        <f>(B$110/AA102)*4250</f>
        <v>651709.37202170608</v>
      </c>
      <c r="F312" s="40"/>
      <c r="G312" s="40"/>
      <c r="H312" s="40"/>
      <c r="I312" s="40"/>
      <c r="N312" s="1">
        <f t="shared" si="428"/>
        <v>208</v>
      </c>
      <c r="O312" s="17">
        <f t="shared" si="429"/>
        <v>208</v>
      </c>
      <c r="P312" s="32" t="s">
        <v>959</v>
      </c>
      <c r="T312" s="17">
        <f t="shared" si="424"/>
        <v>208</v>
      </c>
      <c r="U312" s="1">
        <f t="shared" si="425"/>
        <v>208</v>
      </c>
      <c r="EW312" s="91"/>
      <c r="EX312" s="91"/>
      <c r="EY312" s="91"/>
      <c r="EZ312" s="91"/>
      <c r="FA312" s="91"/>
      <c r="FB312" s="91"/>
      <c r="FC312" s="91"/>
      <c r="FD312" s="91"/>
      <c r="FE312" s="91"/>
      <c r="FF312" s="91"/>
      <c r="FG312" s="91"/>
      <c r="FH312" s="91"/>
    </row>
    <row r="313" spans="1:164" x14ac:dyDescent="0.2">
      <c r="A313" s="278" t="str">
        <f t="shared" si="438"/>
        <v>دية الحر بالفضة 35.7 كيلو جرام وتعادل بالريال</v>
      </c>
      <c r="B313" s="278"/>
      <c r="C313" s="278"/>
      <c r="D313" s="279"/>
      <c r="E313" s="20">
        <f>(C$110/AA102)*35700</f>
        <v>73690.12968626403</v>
      </c>
      <c r="F313" s="40"/>
      <c r="G313" s="40"/>
      <c r="H313" s="40"/>
      <c r="I313" s="40"/>
      <c r="N313" s="1">
        <f t="shared" si="428"/>
        <v>209</v>
      </c>
      <c r="O313" s="17">
        <f t="shared" si="429"/>
        <v>209</v>
      </c>
      <c r="P313" s="32" t="s">
        <v>948</v>
      </c>
      <c r="T313" s="17">
        <f t="shared" si="424"/>
        <v>209</v>
      </c>
      <c r="U313" s="1">
        <f t="shared" si="425"/>
        <v>209</v>
      </c>
      <c r="EW313" s="91"/>
      <c r="EX313" s="91"/>
      <c r="EY313" s="91"/>
      <c r="EZ313" s="91"/>
      <c r="FA313" s="91"/>
      <c r="FB313" s="91"/>
      <c r="FC313" s="91"/>
      <c r="FD313" s="91"/>
      <c r="FE313" s="91"/>
      <c r="FF313" s="91"/>
      <c r="FG313" s="91"/>
      <c r="FH313" s="91"/>
    </row>
    <row r="314" spans="1:164" x14ac:dyDescent="0.2">
      <c r="A314" s="278" t="str">
        <f t="shared" si="438"/>
        <v>نصاب قطع يد السارق بالذهب 1.0625 جرام ويعادل بالريال</v>
      </c>
      <c r="B314" s="278"/>
      <c r="C314" s="278"/>
      <c r="D314" s="279"/>
      <c r="E314" s="20">
        <f>(B$110/AA102)*1.0625</f>
        <v>162.92734300542651</v>
      </c>
      <c r="F314" s="40"/>
      <c r="G314" s="40"/>
      <c r="H314" s="40"/>
      <c r="I314" s="40"/>
      <c r="N314" s="1">
        <f t="shared" si="428"/>
        <v>210</v>
      </c>
      <c r="O314" s="17">
        <f t="shared" si="429"/>
        <v>210</v>
      </c>
      <c r="P314" s="32" t="s">
        <v>830</v>
      </c>
      <c r="T314" s="17">
        <f t="shared" si="424"/>
        <v>210</v>
      </c>
      <c r="U314" s="1">
        <f t="shared" si="425"/>
        <v>210</v>
      </c>
      <c r="EW314" s="91"/>
      <c r="EX314" s="91"/>
      <c r="EY314" s="91"/>
      <c r="EZ314" s="91"/>
      <c r="FA314" s="91"/>
      <c r="FB314" s="91"/>
      <c r="FC314" s="91"/>
      <c r="FD314" s="91"/>
      <c r="FE314" s="91"/>
      <c r="FF314" s="91"/>
      <c r="FG314" s="91"/>
      <c r="FH314" s="91"/>
    </row>
    <row r="315" spans="1:164" x14ac:dyDescent="0.2">
      <c r="A315" s="278" t="str">
        <f t="shared" si="438"/>
        <v>نصاب قطع يد السارق بالفضة 8.925 جرام ويعادل بالريال</v>
      </c>
      <c r="B315" s="278"/>
      <c r="C315" s="278"/>
      <c r="D315" s="279"/>
      <c r="E315" s="20">
        <f>(C$110/AA102)*8.925</f>
        <v>18.422532421566007</v>
      </c>
      <c r="F315" s="40"/>
      <c r="G315" s="40"/>
      <c r="H315" s="40"/>
      <c r="I315" s="40"/>
      <c r="N315" s="1">
        <f t="shared" si="428"/>
        <v>211</v>
      </c>
      <c r="O315" s="17">
        <f t="shared" si="429"/>
        <v>211</v>
      </c>
      <c r="P315" s="32" t="s">
        <v>831</v>
      </c>
      <c r="T315" s="17">
        <f t="shared" si="424"/>
        <v>211</v>
      </c>
      <c r="U315" s="1">
        <f t="shared" si="425"/>
        <v>211</v>
      </c>
      <c r="EW315" s="91"/>
      <c r="EX315" s="91"/>
      <c r="EY315" s="91"/>
      <c r="EZ315" s="91"/>
      <c r="FA315" s="91"/>
      <c r="FB315" s="91"/>
      <c r="FC315" s="91"/>
      <c r="FD315" s="91"/>
      <c r="FE315" s="91"/>
      <c r="FF315" s="91"/>
      <c r="FG315" s="91"/>
      <c r="FH315" s="91"/>
    </row>
    <row r="316" spans="1:164" x14ac:dyDescent="0.2">
      <c r="A316" s="17">
        <f t="shared" si="438"/>
        <v>0</v>
      </c>
      <c r="B316" s="17"/>
      <c r="C316" s="17"/>
      <c r="D316" s="19"/>
      <c r="E316" s="17"/>
      <c r="F316" s="91"/>
      <c r="G316" s="91"/>
      <c r="H316" s="91"/>
      <c r="I316" s="91"/>
      <c r="J316" s="16"/>
      <c r="N316" s="1">
        <f t="shared" si="428"/>
        <v>212</v>
      </c>
      <c r="O316" s="17">
        <f t="shared" si="429"/>
        <v>212</v>
      </c>
      <c r="P316" s="32" t="s">
        <v>832</v>
      </c>
      <c r="T316" s="17">
        <f t="shared" si="424"/>
        <v>212</v>
      </c>
      <c r="U316" s="1">
        <f t="shared" si="425"/>
        <v>212</v>
      </c>
      <c r="EW316" s="91"/>
      <c r="EX316" s="91"/>
      <c r="EY316" s="91"/>
      <c r="EZ316" s="91"/>
      <c r="FA316" s="91"/>
      <c r="FB316" s="91"/>
      <c r="FC316" s="91"/>
      <c r="FD316" s="91"/>
      <c r="FE316" s="91"/>
      <c r="FF316" s="91"/>
      <c r="FG316" s="91"/>
      <c r="FH316" s="91"/>
    </row>
    <row r="317" spans="1:164" x14ac:dyDescent="0.2">
      <c r="A317" s="280" t="str">
        <f t="shared" si="438"/>
        <v>الدينار الشرعي(المثقال) يعادل بالشيكل</v>
      </c>
      <c r="B317" s="280"/>
      <c r="C317" s="280"/>
      <c r="D317" s="281"/>
      <c r="E317" s="104">
        <f>(B$110/AA103)*4.25</f>
        <v>654.77684877299703</v>
      </c>
      <c r="F317" s="40"/>
      <c r="G317" s="40"/>
      <c r="H317" s="40"/>
      <c r="I317" s="40"/>
      <c r="N317" s="1">
        <f t="shared" si="428"/>
        <v>213</v>
      </c>
      <c r="O317" s="17">
        <f t="shared" si="429"/>
        <v>213</v>
      </c>
      <c r="P317" s="32" t="s">
        <v>833</v>
      </c>
      <c r="T317" s="17">
        <f t="shared" si="424"/>
        <v>213</v>
      </c>
      <c r="U317" s="1">
        <f t="shared" si="425"/>
        <v>213</v>
      </c>
      <c r="EW317" s="91"/>
      <c r="EX317" s="91"/>
      <c r="EY317" s="91"/>
      <c r="EZ317" s="91"/>
      <c r="FA317" s="91"/>
      <c r="FB317" s="91"/>
      <c r="FC317" s="91"/>
      <c r="FD317" s="91"/>
      <c r="FE317" s="91"/>
      <c r="FF317" s="91"/>
      <c r="FG317" s="91"/>
      <c r="FH317" s="91"/>
    </row>
    <row r="318" spans="1:164" x14ac:dyDescent="0.2">
      <c r="A318" s="280" t="str">
        <f t="shared" si="438"/>
        <v>الدرهم الشرعي يعادل بالشيكل</v>
      </c>
      <c r="B318" s="280"/>
      <c r="C318" s="280"/>
      <c r="D318" s="281"/>
      <c r="E318" s="104">
        <f>(C$110/AA103)*2.975</f>
        <v>6.1697479701169611</v>
      </c>
      <c r="F318" s="40"/>
      <c r="G318" s="40"/>
      <c r="H318" s="40"/>
      <c r="I318" s="40"/>
      <c r="N318" s="1">
        <f t="shared" si="428"/>
        <v>214</v>
      </c>
      <c r="O318" s="17">
        <f t="shared" si="429"/>
        <v>214</v>
      </c>
      <c r="P318" s="32" t="s">
        <v>834</v>
      </c>
      <c r="T318" s="17">
        <f t="shared" si="424"/>
        <v>214</v>
      </c>
      <c r="U318" s="1">
        <f t="shared" si="425"/>
        <v>214</v>
      </c>
      <c r="EW318" s="91"/>
      <c r="EX318" s="91"/>
      <c r="EY318" s="91"/>
      <c r="EZ318" s="91"/>
      <c r="FA318" s="91"/>
      <c r="FB318" s="91"/>
      <c r="FC318" s="91"/>
      <c r="FD318" s="91"/>
      <c r="FE318" s="91"/>
      <c r="FF318" s="91"/>
      <c r="FG318" s="91"/>
      <c r="FH318" s="91"/>
    </row>
    <row r="319" spans="1:164" x14ac:dyDescent="0.2">
      <c r="A319" s="280" t="str">
        <f t="shared" si="438"/>
        <v>دية الحر بالذهب الصافي 4.25 كيلو جرام وتعادل  بالشيكل</v>
      </c>
      <c r="B319" s="280"/>
      <c r="C319" s="280"/>
      <c r="D319" s="281"/>
      <c r="E319" s="104">
        <f>(B$110/AA103)*4250</f>
        <v>654776.84877299704</v>
      </c>
      <c r="F319" s="40"/>
      <c r="G319" s="40"/>
      <c r="H319" s="40"/>
      <c r="I319" s="40"/>
      <c r="N319" s="1">
        <f t="shared" si="428"/>
        <v>215</v>
      </c>
      <c r="O319" s="17">
        <f t="shared" si="429"/>
        <v>215</v>
      </c>
      <c r="P319" s="32" t="s">
        <v>965</v>
      </c>
      <c r="T319" s="17">
        <f t="shared" si="424"/>
        <v>215</v>
      </c>
      <c r="U319" s="1">
        <f t="shared" si="425"/>
        <v>215</v>
      </c>
      <c r="EW319" s="91"/>
      <c r="EX319" s="91"/>
      <c r="EY319" s="91"/>
      <c r="EZ319" s="91"/>
      <c r="FA319" s="91"/>
      <c r="FB319" s="91"/>
      <c r="FC319" s="91"/>
      <c r="FD319" s="91"/>
      <c r="FE319" s="91"/>
      <c r="FF319" s="91"/>
      <c r="FG319" s="91"/>
      <c r="FH319" s="91"/>
    </row>
    <row r="320" spans="1:164" x14ac:dyDescent="0.2">
      <c r="A320" s="280" t="str">
        <f t="shared" si="438"/>
        <v>دية الحر بالفضة 35.7 كيلو جرام وتعادل بالشيكل</v>
      </c>
      <c r="B320" s="280"/>
      <c r="C320" s="280"/>
      <c r="D320" s="281"/>
      <c r="E320" s="104">
        <f>(C$110/AA103)*35700</f>
        <v>74036.975641403536</v>
      </c>
      <c r="F320" s="40"/>
      <c r="G320" s="40"/>
      <c r="H320" s="40"/>
      <c r="I320" s="40"/>
      <c r="N320" s="1">
        <f t="shared" si="428"/>
        <v>216</v>
      </c>
      <c r="O320" s="17">
        <f t="shared" si="429"/>
        <v>216</v>
      </c>
      <c r="P320" s="32" t="s">
        <v>949</v>
      </c>
      <c r="T320" s="17">
        <f t="shared" si="424"/>
        <v>216</v>
      </c>
      <c r="U320" s="1">
        <f t="shared" si="425"/>
        <v>216</v>
      </c>
      <c r="EW320" s="91"/>
      <c r="EX320" s="91"/>
      <c r="EY320" s="91"/>
      <c r="EZ320" s="91"/>
      <c r="FA320" s="91"/>
      <c r="FB320" s="91"/>
      <c r="FC320" s="91"/>
      <c r="FD320" s="91"/>
      <c r="FE320" s="91"/>
      <c r="FF320" s="91"/>
      <c r="FG320" s="91"/>
      <c r="FH320" s="91"/>
    </row>
    <row r="321" spans="1:164" x14ac:dyDescent="0.2">
      <c r="A321" s="280" t="str">
        <f t="shared" si="438"/>
        <v>نصاب قطع يد السارق بالذهب 1.0625 جرام ويعادل بالشيكل</v>
      </c>
      <c r="B321" s="280"/>
      <c r="C321" s="280"/>
      <c r="D321" s="281"/>
      <c r="E321" s="104">
        <f>(B$110/AA103)*1.0625</f>
        <v>163.69421219324926</v>
      </c>
      <c r="F321" s="40"/>
      <c r="G321" s="40"/>
      <c r="H321" s="40"/>
      <c r="I321" s="40"/>
      <c r="N321" s="1">
        <f t="shared" si="428"/>
        <v>217</v>
      </c>
      <c r="O321" s="17">
        <f t="shared" si="429"/>
        <v>217</v>
      </c>
      <c r="P321" s="32" t="s">
        <v>966</v>
      </c>
      <c r="T321" s="17">
        <f t="shared" si="424"/>
        <v>217</v>
      </c>
      <c r="U321" s="1">
        <f t="shared" si="425"/>
        <v>217</v>
      </c>
      <c r="EW321" s="91"/>
      <c r="EX321" s="91"/>
      <c r="EY321" s="91"/>
      <c r="EZ321" s="91"/>
      <c r="FA321" s="91"/>
      <c r="FB321" s="91"/>
      <c r="FC321" s="91"/>
      <c r="FD321" s="91"/>
      <c r="FE321" s="91"/>
      <c r="FF321" s="91"/>
      <c r="FG321" s="91"/>
      <c r="FH321" s="91"/>
    </row>
    <row r="322" spans="1:164" x14ac:dyDescent="0.2">
      <c r="A322" s="280" t="str">
        <f t="shared" si="438"/>
        <v>نصاب قطع يد السارق بالفضة 8.925 جرام ويعادل بالشيكل</v>
      </c>
      <c r="B322" s="280"/>
      <c r="C322" s="280"/>
      <c r="D322" s="281"/>
      <c r="E322" s="104">
        <f>(C$110/AA103)*8.925</f>
        <v>18.509243910350886</v>
      </c>
      <c r="F322" s="40"/>
      <c r="G322" s="40"/>
      <c r="H322" s="40"/>
      <c r="I322" s="40"/>
      <c r="N322" s="1">
        <f t="shared" si="428"/>
        <v>218</v>
      </c>
      <c r="O322" s="17">
        <f t="shared" si="429"/>
        <v>218</v>
      </c>
      <c r="P322" s="32" t="s">
        <v>837</v>
      </c>
      <c r="T322" s="17">
        <f t="shared" si="424"/>
        <v>218</v>
      </c>
      <c r="U322" s="1">
        <f t="shared" si="425"/>
        <v>218</v>
      </c>
      <c r="EW322" s="91"/>
      <c r="EX322" s="91"/>
      <c r="EY322" s="91"/>
      <c r="EZ322" s="91"/>
      <c r="FA322" s="91"/>
      <c r="FB322" s="91"/>
      <c r="FC322" s="91"/>
      <c r="FD322" s="91"/>
      <c r="FE322" s="91"/>
      <c r="FF322" s="91"/>
      <c r="FG322" s="91"/>
      <c r="FH322" s="91"/>
    </row>
    <row r="323" spans="1:164" x14ac:dyDescent="0.2">
      <c r="A323" s="17">
        <f t="shared" si="438"/>
        <v>0</v>
      </c>
      <c r="B323" s="17"/>
      <c r="C323" s="17"/>
      <c r="D323" s="19"/>
      <c r="E323" s="17"/>
      <c r="F323" s="91"/>
      <c r="G323" s="91"/>
      <c r="H323" s="91"/>
      <c r="I323" s="91"/>
      <c r="J323" s="16"/>
      <c r="N323" s="1">
        <f t="shared" si="428"/>
        <v>219</v>
      </c>
      <c r="O323" s="17">
        <f t="shared" si="429"/>
        <v>219</v>
      </c>
      <c r="P323" s="32" t="s">
        <v>967</v>
      </c>
      <c r="T323" s="17">
        <f t="shared" si="424"/>
        <v>219</v>
      </c>
      <c r="U323" s="1">
        <f t="shared" si="425"/>
        <v>219</v>
      </c>
      <c r="EW323" s="91"/>
      <c r="EX323" s="91"/>
      <c r="EY323" s="91"/>
      <c r="EZ323" s="91"/>
      <c r="FA323" s="91"/>
      <c r="FB323" s="91"/>
      <c r="FC323" s="91"/>
      <c r="FD323" s="91"/>
      <c r="FE323" s="91"/>
      <c r="FF323" s="91"/>
      <c r="FG323" s="91"/>
      <c r="FH323" s="91"/>
    </row>
    <row r="324" spans="1:164" x14ac:dyDescent="0.2">
      <c r="A324" s="189"/>
      <c r="B324" s="189"/>
      <c r="C324" s="189"/>
      <c r="D324" s="189"/>
      <c r="E324" s="189"/>
      <c r="F324" s="189"/>
      <c r="G324" s="189"/>
      <c r="H324" s="189"/>
      <c r="I324" s="189"/>
      <c r="J324" s="147"/>
      <c r="N324" s="1">
        <f t="shared" si="428"/>
        <v>220</v>
      </c>
      <c r="O324" s="17">
        <f t="shared" si="429"/>
        <v>220</v>
      </c>
      <c r="P324" s="32" t="s">
        <v>968</v>
      </c>
      <c r="T324" s="17">
        <f t="shared" si="424"/>
        <v>220</v>
      </c>
      <c r="U324" s="1">
        <f t="shared" si="425"/>
        <v>220</v>
      </c>
      <c r="EW324" s="91"/>
      <c r="EX324" s="91"/>
      <c r="EY324" s="91"/>
      <c r="EZ324" s="91"/>
      <c r="FA324" s="91"/>
      <c r="FB324" s="91"/>
      <c r="FC324" s="91"/>
      <c r="FD324" s="91"/>
      <c r="FE324" s="91"/>
      <c r="FF324" s="91"/>
      <c r="FG324" s="91"/>
      <c r="FH324" s="91"/>
    </row>
    <row r="325" spans="1:164" x14ac:dyDescent="0.2">
      <c r="A325" s="189"/>
      <c r="B325" s="189"/>
      <c r="C325" s="189"/>
      <c r="D325" s="189"/>
      <c r="E325" s="189"/>
      <c r="F325" s="189"/>
      <c r="G325" s="189"/>
      <c r="H325" s="189"/>
      <c r="I325" s="189"/>
      <c r="J325" s="147"/>
      <c r="N325" s="1">
        <f t="shared" si="428"/>
        <v>221</v>
      </c>
      <c r="O325" s="17">
        <f t="shared" si="429"/>
        <v>221</v>
      </c>
      <c r="P325" s="32" t="s">
        <v>836</v>
      </c>
      <c r="T325" s="17">
        <f t="shared" si="424"/>
        <v>221</v>
      </c>
      <c r="U325" s="1">
        <f t="shared" si="425"/>
        <v>221</v>
      </c>
      <c r="EW325" s="91"/>
      <c r="EX325" s="91"/>
      <c r="EY325" s="91"/>
      <c r="EZ325" s="91"/>
      <c r="FA325" s="91"/>
      <c r="FB325" s="91"/>
      <c r="FC325" s="91"/>
      <c r="FD325" s="91"/>
      <c r="FE325" s="91"/>
      <c r="FF325" s="91"/>
      <c r="FG325" s="91"/>
      <c r="FH325" s="91"/>
    </row>
    <row r="326" spans="1:164" x14ac:dyDescent="0.2">
      <c r="A326" s="189"/>
      <c r="B326" s="189"/>
      <c r="C326" s="189"/>
      <c r="D326" s="189"/>
      <c r="E326" s="189"/>
      <c r="F326" s="189"/>
      <c r="G326" s="189"/>
      <c r="H326" s="189"/>
      <c r="I326" s="189"/>
      <c r="J326" s="147"/>
      <c r="N326" s="1">
        <f t="shared" si="428"/>
        <v>222</v>
      </c>
      <c r="O326" s="17">
        <f t="shared" si="429"/>
        <v>222</v>
      </c>
      <c r="P326" s="32" t="s">
        <v>950</v>
      </c>
      <c r="T326" s="17">
        <f t="shared" si="424"/>
        <v>222</v>
      </c>
      <c r="U326" s="1">
        <f t="shared" si="425"/>
        <v>222</v>
      </c>
      <c r="EW326" s="91"/>
      <c r="EX326" s="91"/>
      <c r="EY326" s="91"/>
      <c r="EZ326" s="91"/>
      <c r="FA326" s="91"/>
      <c r="FB326" s="91"/>
      <c r="FC326" s="91"/>
      <c r="FD326" s="91"/>
      <c r="FE326" s="91"/>
      <c r="FF326" s="91"/>
      <c r="FG326" s="91"/>
      <c r="FH326" s="91"/>
    </row>
    <row r="327" spans="1:164" x14ac:dyDescent="0.2">
      <c r="A327" s="189"/>
      <c r="B327" s="189"/>
      <c r="C327" s="189"/>
      <c r="D327" s="189"/>
      <c r="E327" s="189"/>
      <c r="F327" s="189"/>
      <c r="G327" s="189"/>
      <c r="H327" s="189"/>
      <c r="I327" s="189"/>
      <c r="J327" s="147"/>
      <c r="N327" s="1">
        <f t="shared" si="428"/>
        <v>223</v>
      </c>
      <c r="O327" s="17">
        <f t="shared" si="429"/>
        <v>223</v>
      </c>
      <c r="P327" s="32" t="s">
        <v>951</v>
      </c>
      <c r="T327" s="17">
        <f t="shared" si="424"/>
        <v>223</v>
      </c>
      <c r="U327" s="1">
        <f t="shared" si="425"/>
        <v>223</v>
      </c>
      <c r="EW327" s="91"/>
      <c r="EX327" s="91"/>
      <c r="EY327" s="91"/>
      <c r="EZ327" s="91"/>
      <c r="FA327" s="91"/>
      <c r="FB327" s="91"/>
      <c r="FC327" s="91"/>
      <c r="FD327" s="91"/>
      <c r="FE327" s="91"/>
      <c r="FF327" s="91"/>
      <c r="FG327" s="91"/>
      <c r="FH327" s="91"/>
    </row>
    <row r="328" spans="1:164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N328" s="1">
        <f t="shared" si="428"/>
        <v>224</v>
      </c>
      <c r="O328" s="17">
        <f t="shared" si="429"/>
        <v>224</v>
      </c>
      <c r="P328" s="32" t="s">
        <v>952</v>
      </c>
      <c r="T328" s="17">
        <f t="shared" si="424"/>
        <v>224</v>
      </c>
      <c r="U328" s="1">
        <f t="shared" si="425"/>
        <v>224</v>
      </c>
      <c r="EW328" s="91"/>
      <c r="EX328" s="91"/>
      <c r="EY328" s="91"/>
      <c r="EZ328" s="91"/>
      <c r="FA328" s="91"/>
      <c r="FB328" s="91"/>
      <c r="FC328" s="91"/>
      <c r="FD328" s="91"/>
      <c r="FE328" s="91"/>
      <c r="FF328" s="91"/>
      <c r="FG328" s="91"/>
      <c r="FH328" s="91"/>
    </row>
    <row r="329" spans="1:164" x14ac:dyDescent="0.2">
      <c r="A329" s="40"/>
      <c r="B329" s="40"/>
      <c r="C329" s="40"/>
      <c r="D329" s="40" t="s">
        <v>915</v>
      </c>
      <c r="E329" s="40"/>
      <c r="F329" s="40"/>
      <c r="G329" s="40"/>
      <c r="H329" s="40"/>
      <c r="I329" s="40"/>
      <c r="N329" s="1">
        <f t="shared" si="428"/>
        <v>225</v>
      </c>
      <c r="O329" s="17">
        <f t="shared" si="429"/>
        <v>225</v>
      </c>
      <c r="P329" s="32" t="s">
        <v>839</v>
      </c>
      <c r="T329" s="17">
        <f t="shared" si="424"/>
        <v>225</v>
      </c>
      <c r="U329" s="1">
        <f t="shared" si="425"/>
        <v>225</v>
      </c>
      <c r="EW329" s="91"/>
      <c r="EX329" s="91"/>
      <c r="EY329" s="91"/>
      <c r="EZ329" s="91"/>
      <c r="FA329" s="91"/>
      <c r="FB329" s="91"/>
      <c r="FC329" s="91"/>
      <c r="FD329" s="91"/>
      <c r="FE329" s="91"/>
      <c r="FF329" s="91"/>
      <c r="FG329" s="91"/>
      <c r="FH329" s="91"/>
    </row>
    <row r="330" spans="1:164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N330" s="1">
        <f t="shared" si="428"/>
        <v>226</v>
      </c>
      <c r="O330" s="17">
        <f t="shared" si="429"/>
        <v>226</v>
      </c>
      <c r="P330" s="32" t="s">
        <v>953</v>
      </c>
      <c r="T330" s="17">
        <f t="shared" si="424"/>
        <v>226</v>
      </c>
      <c r="U330" s="1">
        <f t="shared" si="425"/>
        <v>226</v>
      </c>
      <c r="EW330" s="91"/>
      <c r="EX330" s="91"/>
      <c r="EY330" s="91"/>
      <c r="EZ330" s="91"/>
      <c r="FA330" s="91"/>
      <c r="FB330" s="91"/>
      <c r="FC330" s="91"/>
      <c r="FD330" s="91"/>
      <c r="FE330" s="91"/>
      <c r="FF330" s="91"/>
      <c r="FG330" s="91"/>
      <c r="FH330" s="91"/>
    </row>
    <row r="331" spans="1:164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N331" s="1">
        <f t="shared" si="428"/>
        <v>227</v>
      </c>
      <c r="O331" s="17">
        <f t="shared" si="429"/>
        <v>227</v>
      </c>
      <c r="P331" s="32" t="s">
        <v>485</v>
      </c>
      <c r="T331" s="17">
        <f t="shared" si="424"/>
        <v>227</v>
      </c>
      <c r="U331" s="1">
        <f t="shared" si="425"/>
        <v>227</v>
      </c>
      <c r="EW331" s="91"/>
      <c r="EX331" s="91"/>
      <c r="EY331" s="91"/>
      <c r="EZ331" s="91"/>
      <c r="FA331" s="91"/>
      <c r="FB331" s="91"/>
      <c r="FC331" s="91"/>
      <c r="FD331" s="91"/>
      <c r="FE331" s="91"/>
      <c r="FF331" s="91"/>
      <c r="FG331" s="91"/>
      <c r="FH331" s="91"/>
    </row>
    <row r="332" spans="1:164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N332" s="1">
        <f t="shared" si="428"/>
        <v>228</v>
      </c>
      <c r="O332" s="17">
        <f t="shared" si="429"/>
        <v>228</v>
      </c>
      <c r="P332" s="32" t="s">
        <v>954</v>
      </c>
      <c r="T332" s="17">
        <f t="shared" si="424"/>
        <v>228</v>
      </c>
      <c r="U332" s="1">
        <f t="shared" si="425"/>
        <v>228</v>
      </c>
      <c r="EX332" s="91"/>
      <c r="EY332" s="91"/>
      <c r="EZ332" s="91"/>
      <c r="FA332" s="91"/>
      <c r="FB332" s="91"/>
      <c r="FC332" s="91"/>
      <c r="FD332" s="91"/>
      <c r="FE332" s="91"/>
      <c r="FF332" s="91"/>
      <c r="FG332" s="91"/>
      <c r="FH332" s="91"/>
    </row>
    <row r="333" spans="1:164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N333" s="1">
        <f t="shared" si="428"/>
        <v>229</v>
      </c>
      <c r="O333" s="17">
        <f t="shared" si="429"/>
        <v>229</v>
      </c>
      <c r="P333" s="32" t="s">
        <v>840</v>
      </c>
      <c r="T333" s="17">
        <f t="shared" si="424"/>
        <v>229</v>
      </c>
      <c r="U333" s="1">
        <f t="shared" si="425"/>
        <v>229</v>
      </c>
      <c r="EX333" s="91"/>
      <c r="EY333" s="91"/>
      <c r="EZ333" s="91"/>
      <c r="FA333" s="91"/>
      <c r="FB333" s="91"/>
      <c r="FC333" s="91"/>
      <c r="FD333" s="91"/>
      <c r="FE333" s="91"/>
      <c r="FF333" s="91"/>
      <c r="FG333" s="91"/>
      <c r="FH333" s="91"/>
    </row>
    <row r="334" spans="1:164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N334" s="1">
        <f t="shared" si="428"/>
        <v>230</v>
      </c>
      <c r="O334" s="17">
        <f t="shared" si="429"/>
        <v>230</v>
      </c>
      <c r="P334" s="32" t="s">
        <v>841</v>
      </c>
      <c r="T334" s="17">
        <f t="shared" si="424"/>
        <v>230</v>
      </c>
      <c r="U334" s="1">
        <f t="shared" si="425"/>
        <v>230</v>
      </c>
      <c r="EX334" s="91"/>
      <c r="EY334" s="91"/>
      <c r="EZ334" s="91"/>
      <c r="FA334" s="91"/>
      <c r="FB334" s="91"/>
      <c r="FC334" s="91"/>
      <c r="FD334" s="91"/>
      <c r="FE334" s="91"/>
      <c r="FF334" s="91"/>
      <c r="FG334" s="91"/>
      <c r="FH334" s="91"/>
    </row>
    <row r="335" spans="1:164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N335" s="1">
        <f t="shared" si="428"/>
        <v>231</v>
      </c>
      <c r="O335" s="17">
        <f t="shared" si="429"/>
        <v>231</v>
      </c>
      <c r="P335" s="32" t="s">
        <v>842</v>
      </c>
      <c r="T335" s="17">
        <f t="shared" si="424"/>
        <v>231</v>
      </c>
      <c r="U335" s="1">
        <f t="shared" si="425"/>
        <v>231</v>
      </c>
      <c r="EX335" s="91"/>
      <c r="EY335" s="91"/>
      <c r="EZ335" s="91"/>
      <c r="FA335" s="91"/>
      <c r="FB335" s="91"/>
      <c r="FC335" s="91"/>
      <c r="FD335" s="91"/>
      <c r="FE335" s="91"/>
      <c r="FF335" s="91"/>
      <c r="FG335" s="91"/>
      <c r="FH335" s="91"/>
    </row>
    <row r="336" spans="1:164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N336" s="1">
        <f t="shared" si="428"/>
        <v>232</v>
      </c>
      <c r="O336" s="17">
        <f t="shared" si="429"/>
        <v>232</v>
      </c>
      <c r="P336" s="32" t="s">
        <v>843</v>
      </c>
      <c r="T336" s="17">
        <f t="shared" si="424"/>
        <v>232</v>
      </c>
      <c r="U336" s="1">
        <f t="shared" si="425"/>
        <v>232</v>
      </c>
      <c r="EX336" s="91"/>
      <c r="EY336" s="91"/>
      <c r="EZ336" s="91"/>
      <c r="FA336" s="91"/>
      <c r="FB336" s="91"/>
      <c r="FC336" s="91"/>
      <c r="FD336" s="91"/>
      <c r="FE336" s="91"/>
      <c r="FF336" s="91"/>
      <c r="FG336" s="91"/>
      <c r="FH336" s="91"/>
    </row>
    <row r="337" spans="1:164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N337" s="1">
        <f t="shared" si="428"/>
        <v>233</v>
      </c>
      <c r="O337" s="17">
        <f t="shared" si="429"/>
        <v>233</v>
      </c>
      <c r="P337" s="32" t="s">
        <v>844</v>
      </c>
      <c r="T337" s="17">
        <f t="shared" si="424"/>
        <v>233</v>
      </c>
      <c r="U337" s="1">
        <f t="shared" si="425"/>
        <v>233</v>
      </c>
      <c r="EX337" s="91"/>
      <c r="EY337" s="91"/>
      <c r="EZ337" s="91"/>
      <c r="FA337" s="91"/>
      <c r="FB337" s="91"/>
      <c r="FC337" s="91"/>
      <c r="FD337" s="91"/>
      <c r="FE337" s="91"/>
      <c r="FF337" s="91"/>
      <c r="FG337" s="91"/>
      <c r="FH337" s="91"/>
    </row>
    <row r="338" spans="1:164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N338" s="1">
        <f t="shared" si="428"/>
        <v>234</v>
      </c>
      <c r="O338" s="17">
        <f t="shared" si="429"/>
        <v>234</v>
      </c>
      <c r="P338" s="32" t="s">
        <v>955</v>
      </c>
      <c r="T338" s="17">
        <f t="shared" si="424"/>
        <v>234</v>
      </c>
      <c r="U338" s="1">
        <f t="shared" si="425"/>
        <v>234</v>
      </c>
      <c r="EX338" s="91"/>
      <c r="EY338" s="91"/>
      <c r="EZ338" s="91"/>
      <c r="FA338" s="91"/>
      <c r="FB338" s="91"/>
      <c r="FC338" s="91"/>
      <c r="FD338" s="91"/>
      <c r="FE338" s="91"/>
      <c r="FF338" s="91"/>
      <c r="FG338" s="91"/>
      <c r="FH338" s="91"/>
    </row>
    <row r="339" spans="1:164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N339" s="1">
        <f t="shared" si="428"/>
        <v>235</v>
      </c>
      <c r="O339" s="17">
        <f t="shared" si="429"/>
        <v>235</v>
      </c>
      <c r="P339" s="32" t="s">
        <v>845</v>
      </c>
      <c r="T339" s="17">
        <f t="shared" si="424"/>
        <v>235</v>
      </c>
      <c r="U339" s="1">
        <f t="shared" si="425"/>
        <v>235</v>
      </c>
      <c r="EX339" s="91"/>
      <c r="EY339" s="91"/>
      <c r="EZ339" s="91"/>
      <c r="FA339" s="91"/>
      <c r="FB339" s="91"/>
      <c r="FC339" s="91"/>
      <c r="FD339" s="91"/>
      <c r="FE339" s="91"/>
      <c r="FF339" s="91"/>
      <c r="FG339" s="91"/>
      <c r="FH339" s="91"/>
    </row>
    <row r="340" spans="1:164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N340" s="1">
        <f t="shared" si="428"/>
        <v>236</v>
      </c>
      <c r="O340" s="17">
        <f t="shared" si="429"/>
        <v>236</v>
      </c>
      <c r="P340" s="32" t="s">
        <v>846</v>
      </c>
      <c r="T340" s="17">
        <f t="shared" si="424"/>
        <v>236</v>
      </c>
      <c r="U340" s="1">
        <f t="shared" si="425"/>
        <v>236</v>
      </c>
      <c r="EX340" s="91"/>
      <c r="EY340" s="91"/>
      <c r="EZ340" s="91"/>
      <c r="FA340" s="91"/>
      <c r="FB340" s="91"/>
      <c r="FC340" s="91"/>
      <c r="FD340" s="91"/>
      <c r="FE340" s="91"/>
      <c r="FF340" s="91"/>
      <c r="FG340" s="91"/>
      <c r="FH340" s="91"/>
    </row>
    <row r="341" spans="1:164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N341" s="1">
        <f t="shared" si="428"/>
        <v>237</v>
      </c>
      <c r="O341" s="17">
        <f t="shared" si="429"/>
        <v>237</v>
      </c>
      <c r="P341" s="32" t="s">
        <v>847</v>
      </c>
      <c r="T341" s="17">
        <f t="shared" si="424"/>
        <v>237</v>
      </c>
      <c r="U341" s="1">
        <f t="shared" si="425"/>
        <v>237</v>
      </c>
      <c r="EX341" s="91"/>
      <c r="EY341" s="91"/>
      <c r="EZ341" s="91"/>
      <c r="FA341" s="91"/>
      <c r="FB341" s="91"/>
      <c r="FC341" s="91"/>
      <c r="FD341" s="91"/>
      <c r="FE341" s="91"/>
      <c r="FF341" s="91"/>
      <c r="FG341" s="91"/>
      <c r="FH341" s="91"/>
    </row>
    <row r="342" spans="1:164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N342" s="1">
        <f t="shared" si="428"/>
        <v>238</v>
      </c>
      <c r="O342" s="17">
        <f t="shared" si="429"/>
        <v>238</v>
      </c>
      <c r="P342" s="32" t="s">
        <v>956</v>
      </c>
      <c r="T342" s="17">
        <f t="shared" si="424"/>
        <v>238</v>
      </c>
      <c r="U342" s="1">
        <f t="shared" si="425"/>
        <v>238</v>
      </c>
      <c r="EX342" s="91"/>
      <c r="EY342" s="91"/>
      <c r="EZ342" s="91"/>
      <c r="FA342" s="91"/>
      <c r="FB342" s="91"/>
      <c r="FC342" s="91"/>
      <c r="FD342" s="91"/>
      <c r="FE342" s="91"/>
      <c r="FF342" s="91"/>
      <c r="FG342" s="91"/>
      <c r="FH342" s="91"/>
    </row>
    <row r="343" spans="1:164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N343" s="1">
        <f t="shared" si="428"/>
        <v>239</v>
      </c>
      <c r="O343" s="17">
        <f t="shared" si="429"/>
        <v>239</v>
      </c>
      <c r="P343" s="32" t="s">
        <v>969</v>
      </c>
      <c r="T343" s="17">
        <f t="shared" si="424"/>
        <v>239</v>
      </c>
      <c r="U343" s="1">
        <f t="shared" si="425"/>
        <v>239</v>
      </c>
      <c r="EX343" s="91"/>
      <c r="EY343" s="91"/>
      <c r="EZ343" s="91"/>
      <c r="FA343" s="91"/>
      <c r="FB343" s="91"/>
      <c r="FC343" s="91"/>
      <c r="FD343" s="91"/>
      <c r="FE343" s="91"/>
      <c r="FF343" s="91"/>
      <c r="FG343" s="91"/>
      <c r="FH343" s="91"/>
    </row>
    <row r="344" spans="1:164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N344" s="1">
        <f t="shared" si="428"/>
        <v>240</v>
      </c>
      <c r="O344" s="17">
        <f t="shared" si="429"/>
        <v>240</v>
      </c>
      <c r="P344" s="32" t="s">
        <v>848</v>
      </c>
      <c r="T344" s="17">
        <f t="shared" si="424"/>
        <v>240</v>
      </c>
      <c r="U344" s="1">
        <f t="shared" si="425"/>
        <v>240</v>
      </c>
      <c r="EX344" s="91"/>
      <c r="EY344" s="91"/>
      <c r="EZ344" s="91"/>
      <c r="FA344" s="91"/>
      <c r="FB344" s="91"/>
      <c r="FC344" s="91"/>
      <c r="FD344" s="91"/>
      <c r="FE344" s="91"/>
      <c r="FF344" s="91"/>
      <c r="FG344" s="91"/>
      <c r="FH344" s="91"/>
    </row>
    <row r="345" spans="1:164" x14ac:dyDescent="0.2">
      <c r="N345" s="1">
        <f t="shared" si="428"/>
        <v>241</v>
      </c>
      <c r="O345" s="17">
        <f t="shared" si="429"/>
        <v>241</v>
      </c>
      <c r="P345" s="32" t="s">
        <v>849</v>
      </c>
      <c r="T345" s="17">
        <f t="shared" ref="T345:T408" si="456">N345</f>
        <v>241</v>
      </c>
      <c r="U345" s="1">
        <f t="shared" ref="U345:U408" si="457">N345</f>
        <v>241</v>
      </c>
      <c r="EX345" s="91"/>
      <c r="EY345" s="91"/>
      <c r="EZ345" s="91"/>
      <c r="FA345" s="91"/>
      <c r="FB345" s="91"/>
      <c r="FC345" s="91"/>
      <c r="FD345" s="91"/>
      <c r="FE345" s="91"/>
      <c r="FF345" s="91"/>
      <c r="FG345" s="91"/>
      <c r="FH345" s="91"/>
    </row>
    <row r="346" spans="1:164" x14ac:dyDescent="0.2">
      <c r="N346" s="1">
        <f t="shared" ref="N346:N409" si="458">N345+1</f>
        <v>242</v>
      </c>
      <c r="O346" s="17">
        <f t="shared" ref="O346:O409" si="459">O345+1</f>
        <v>242</v>
      </c>
      <c r="P346" s="32" t="s">
        <v>850</v>
      </c>
      <c r="T346" s="17">
        <f t="shared" si="456"/>
        <v>242</v>
      </c>
      <c r="U346" s="1">
        <f t="shared" si="457"/>
        <v>242</v>
      </c>
      <c r="EX346" s="91"/>
      <c r="EY346" s="91"/>
      <c r="EZ346" s="91"/>
      <c r="FA346" s="91"/>
      <c r="FB346" s="91"/>
      <c r="FC346" s="91"/>
      <c r="FD346" s="91"/>
      <c r="FE346" s="91"/>
      <c r="FF346" s="91"/>
      <c r="FG346" s="91"/>
      <c r="FH346" s="91"/>
    </row>
    <row r="347" spans="1:164" x14ac:dyDescent="0.2">
      <c r="N347" s="1">
        <f t="shared" si="458"/>
        <v>243</v>
      </c>
      <c r="O347" s="17">
        <f t="shared" si="459"/>
        <v>243</v>
      </c>
      <c r="P347" s="32" t="s">
        <v>978</v>
      </c>
      <c r="T347" s="17">
        <f t="shared" si="456"/>
        <v>243</v>
      </c>
      <c r="U347" s="1">
        <f t="shared" si="457"/>
        <v>243</v>
      </c>
      <c r="EX347" s="91"/>
      <c r="EY347" s="91"/>
      <c r="EZ347" s="91"/>
      <c r="FA347" s="91"/>
      <c r="FB347" s="91"/>
      <c r="FC347" s="91"/>
      <c r="FD347" s="91"/>
      <c r="FE347" s="91"/>
      <c r="FF347" s="91"/>
      <c r="FG347" s="91"/>
      <c r="FH347" s="91"/>
    </row>
    <row r="348" spans="1:164" x14ac:dyDescent="0.2">
      <c r="N348" s="1">
        <f t="shared" si="458"/>
        <v>244</v>
      </c>
      <c r="O348" s="17">
        <f t="shared" si="459"/>
        <v>244</v>
      </c>
      <c r="P348" s="32" t="s">
        <v>980</v>
      </c>
      <c r="T348" s="17">
        <f t="shared" si="456"/>
        <v>244</v>
      </c>
      <c r="U348" s="1">
        <f t="shared" si="457"/>
        <v>244</v>
      </c>
      <c r="EX348" s="91"/>
      <c r="EY348" s="91"/>
      <c r="EZ348" s="91"/>
      <c r="FA348" s="91"/>
      <c r="FB348" s="91"/>
      <c r="FC348" s="91"/>
      <c r="FD348" s="91"/>
      <c r="FE348" s="91"/>
      <c r="FF348" s="91"/>
      <c r="FG348" s="91"/>
      <c r="FH348" s="91"/>
    </row>
    <row r="349" spans="1:164" x14ac:dyDescent="0.2">
      <c r="N349" s="1">
        <f t="shared" si="458"/>
        <v>245</v>
      </c>
      <c r="O349" s="17">
        <f t="shared" si="459"/>
        <v>245</v>
      </c>
      <c r="P349" s="32" t="s">
        <v>971</v>
      </c>
      <c r="T349" s="17">
        <f t="shared" si="456"/>
        <v>245</v>
      </c>
      <c r="U349" s="1">
        <f t="shared" si="457"/>
        <v>245</v>
      </c>
      <c r="EX349" s="91"/>
      <c r="EY349" s="91"/>
      <c r="EZ349" s="91"/>
      <c r="FA349" s="91"/>
      <c r="FB349" s="91"/>
      <c r="FC349" s="91"/>
      <c r="FD349" s="91"/>
      <c r="FE349" s="91"/>
      <c r="FF349" s="91"/>
      <c r="FG349" s="91"/>
      <c r="FH349" s="91"/>
    </row>
    <row r="350" spans="1:164" x14ac:dyDescent="0.2">
      <c r="N350" s="1">
        <f t="shared" si="458"/>
        <v>246</v>
      </c>
      <c r="O350" s="17">
        <f t="shared" si="459"/>
        <v>246</v>
      </c>
      <c r="P350" s="32" t="s">
        <v>820</v>
      </c>
      <c r="T350" s="17">
        <f t="shared" si="456"/>
        <v>246</v>
      </c>
      <c r="U350" s="1">
        <f t="shared" si="457"/>
        <v>246</v>
      </c>
      <c r="EX350" s="91"/>
      <c r="EY350" s="91"/>
      <c r="EZ350" s="91"/>
      <c r="FA350" s="91"/>
      <c r="FB350" s="91"/>
      <c r="FC350" s="91"/>
      <c r="FD350" s="91"/>
      <c r="FE350" s="91"/>
      <c r="FF350" s="91"/>
      <c r="FG350" s="91"/>
      <c r="FH350" s="91"/>
    </row>
    <row r="351" spans="1:164" x14ac:dyDescent="0.2">
      <c r="N351" s="1">
        <f t="shared" si="458"/>
        <v>247</v>
      </c>
      <c r="O351" s="17">
        <f t="shared" si="459"/>
        <v>247</v>
      </c>
      <c r="P351" s="32" t="s">
        <v>920</v>
      </c>
      <c r="T351" s="17">
        <f t="shared" si="456"/>
        <v>247</v>
      </c>
      <c r="U351" s="1">
        <f t="shared" si="457"/>
        <v>247</v>
      </c>
      <c r="EX351" s="91"/>
      <c r="EY351" s="91"/>
      <c r="EZ351" s="91"/>
      <c r="FA351" s="91"/>
      <c r="FB351" s="91"/>
      <c r="FC351" s="91"/>
      <c r="FD351" s="91"/>
      <c r="FE351" s="91"/>
      <c r="FF351" s="91"/>
      <c r="FG351" s="91"/>
      <c r="FH351" s="91"/>
    </row>
    <row r="352" spans="1:164" x14ac:dyDescent="0.2">
      <c r="N352" s="1">
        <f t="shared" si="458"/>
        <v>248</v>
      </c>
      <c r="O352" s="17">
        <f t="shared" si="459"/>
        <v>248</v>
      </c>
      <c r="P352" s="32" t="s">
        <v>921</v>
      </c>
      <c r="T352" s="17">
        <f t="shared" si="456"/>
        <v>248</v>
      </c>
      <c r="U352" s="1">
        <f t="shared" si="457"/>
        <v>248</v>
      </c>
      <c r="EX352" s="91"/>
      <c r="EY352" s="91"/>
      <c r="EZ352" s="91"/>
      <c r="FA352" s="91"/>
      <c r="FB352" s="91"/>
      <c r="FC352" s="91"/>
      <c r="FD352" s="91"/>
      <c r="FE352" s="91"/>
      <c r="FF352" s="91"/>
      <c r="FG352" s="91"/>
      <c r="FH352" s="91"/>
    </row>
    <row r="353" spans="14:164" x14ac:dyDescent="0.2">
      <c r="N353" s="1">
        <f t="shared" si="458"/>
        <v>249</v>
      </c>
      <c r="O353" s="17">
        <f t="shared" si="459"/>
        <v>249</v>
      </c>
      <c r="P353" s="32" t="s">
        <v>922</v>
      </c>
      <c r="T353" s="17">
        <f t="shared" si="456"/>
        <v>249</v>
      </c>
      <c r="U353" s="1">
        <f t="shared" si="457"/>
        <v>249</v>
      </c>
      <c r="EX353" s="91"/>
      <c r="EY353" s="91"/>
      <c r="EZ353" s="91"/>
      <c r="FA353" s="91"/>
      <c r="FB353" s="91"/>
      <c r="FC353" s="91"/>
      <c r="FD353" s="91"/>
      <c r="FE353" s="91"/>
      <c r="FF353" s="91"/>
      <c r="FG353" s="91"/>
      <c r="FH353" s="91"/>
    </row>
    <row r="354" spans="14:164" x14ac:dyDescent="0.2">
      <c r="N354" s="1">
        <f t="shared" si="458"/>
        <v>250</v>
      </c>
      <c r="O354" s="17">
        <f t="shared" si="459"/>
        <v>250</v>
      </c>
      <c r="P354" s="32" t="s">
        <v>923</v>
      </c>
      <c r="T354" s="17">
        <f t="shared" si="456"/>
        <v>250</v>
      </c>
      <c r="U354" s="1">
        <f t="shared" si="457"/>
        <v>250</v>
      </c>
      <c r="EX354" s="91"/>
      <c r="EY354" s="91"/>
      <c r="EZ354" s="91"/>
      <c r="FA354" s="91"/>
      <c r="FB354" s="91"/>
      <c r="FC354" s="91"/>
      <c r="FD354" s="91"/>
      <c r="FE354" s="91"/>
      <c r="FF354" s="91"/>
      <c r="FG354" s="91"/>
      <c r="FH354" s="91"/>
    </row>
    <row r="355" spans="14:164" x14ac:dyDescent="0.2">
      <c r="N355" s="1">
        <f t="shared" si="458"/>
        <v>251</v>
      </c>
      <c r="O355" s="17">
        <f t="shared" si="459"/>
        <v>251</v>
      </c>
      <c r="P355" s="32" t="s">
        <v>924</v>
      </c>
      <c r="T355" s="17">
        <f t="shared" si="456"/>
        <v>251</v>
      </c>
      <c r="U355" s="1">
        <f t="shared" si="457"/>
        <v>251</v>
      </c>
      <c r="EX355" s="91"/>
      <c r="EY355" s="91"/>
      <c r="EZ355" s="91"/>
      <c r="FA355" s="91"/>
      <c r="FB355" s="91"/>
      <c r="FC355" s="91"/>
      <c r="FD355" s="91"/>
      <c r="FE355" s="91"/>
      <c r="FF355" s="91"/>
      <c r="FG355" s="91"/>
      <c r="FH355" s="91"/>
    </row>
    <row r="356" spans="14:164" x14ac:dyDescent="0.2">
      <c r="N356" s="1">
        <f t="shared" si="458"/>
        <v>252</v>
      </c>
      <c r="O356" s="17">
        <f t="shared" si="459"/>
        <v>252</v>
      </c>
      <c r="P356" s="32" t="s">
        <v>918</v>
      </c>
      <c r="T356" s="17">
        <f t="shared" si="456"/>
        <v>252</v>
      </c>
      <c r="U356" s="1">
        <f t="shared" si="457"/>
        <v>252</v>
      </c>
      <c r="EX356" s="91"/>
      <c r="EY356" s="91"/>
      <c r="EZ356" s="91"/>
      <c r="FA356" s="91"/>
      <c r="FB356" s="91"/>
      <c r="FC356" s="91"/>
      <c r="FD356" s="91"/>
      <c r="FE356" s="91"/>
      <c r="FF356" s="91"/>
      <c r="FG356" s="91"/>
      <c r="FH356" s="91"/>
    </row>
    <row r="357" spans="14:164" x14ac:dyDescent="0.2">
      <c r="N357" s="1">
        <f t="shared" si="458"/>
        <v>253</v>
      </c>
      <c r="O357" s="17">
        <f t="shared" si="459"/>
        <v>253</v>
      </c>
      <c r="P357" s="32" t="s">
        <v>925</v>
      </c>
      <c r="T357" s="17">
        <f t="shared" si="456"/>
        <v>253</v>
      </c>
      <c r="U357" s="1">
        <f t="shared" si="457"/>
        <v>253</v>
      </c>
      <c r="EX357" s="91"/>
      <c r="EY357" s="91"/>
      <c r="EZ357" s="91"/>
      <c r="FA357" s="91"/>
      <c r="FB357" s="91"/>
      <c r="FC357" s="91"/>
      <c r="FD357" s="91"/>
      <c r="FE357" s="91"/>
      <c r="FF357" s="91"/>
      <c r="FG357" s="91"/>
      <c r="FH357" s="91"/>
    </row>
    <row r="358" spans="14:164" x14ac:dyDescent="0.2">
      <c r="N358" s="1">
        <f t="shared" si="458"/>
        <v>254</v>
      </c>
      <c r="O358" s="17">
        <f t="shared" si="459"/>
        <v>254</v>
      </c>
      <c r="T358" s="17">
        <f t="shared" si="456"/>
        <v>254</v>
      </c>
      <c r="U358" s="1">
        <f t="shared" si="457"/>
        <v>254</v>
      </c>
      <c r="EX358" s="91"/>
      <c r="EY358" s="91"/>
      <c r="EZ358" s="91"/>
      <c r="FA358" s="91"/>
      <c r="FB358" s="91"/>
      <c r="FC358" s="91"/>
      <c r="FD358" s="91"/>
      <c r="FE358" s="91"/>
      <c r="FF358" s="91"/>
      <c r="FG358" s="91"/>
      <c r="FH358" s="91"/>
    </row>
    <row r="359" spans="14:164" x14ac:dyDescent="0.2">
      <c r="N359" s="1">
        <f t="shared" si="458"/>
        <v>255</v>
      </c>
      <c r="O359" s="17">
        <f t="shared" si="459"/>
        <v>255</v>
      </c>
      <c r="P359" s="32" t="s">
        <v>926</v>
      </c>
      <c r="T359" s="17">
        <f t="shared" si="456"/>
        <v>255</v>
      </c>
      <c r="U359" s="1">
        <f t="shared" si="457"/>
        <v>255</v>
      </c>
      <c r="EX359" s="91"/>
      <c r="EY359" s="91"/>
      <c r="EZ359" s="91"/>
      <c r="FA359" s="91"/>
      <c r="FB359" s="91"/>
      <c r="FC359" s="91"/>
      <c r="FD359" s="91"/>
      <c r="FE359" s="91"/>
      <c r="FF359" s="91"/>
      <c r="FG359" s="91"/>
      <c r="FH359" s="91"/>
    </row>
    <row r="360" spans="14:164" x14ac:dyDescent="0.2">
      <c r="N360" s="1">
        <f t="shared" si="458"/>
        <v>256</v>
      </c>
      <c r="O360" s="17">
        <f t="shared" si="459"/>
        <v>256</v>
      </c>
      <c r="T360" s="17">
        <f t="shared" si="456"/>
        <v>256</v>
      </c>
      <c r="U360" s="1">
        <f t="shared" si="457"/>
        <v>256</v>
      </c>
      <c r="EX360" s="91"/>
      <c r="EY360" s="91"/>
      <c r="EZ360" s="91"/>
      <c r="FA360" s="91"/>
      <c r="FB360" s="91"/>
      <c r="FC360" s="91"/>
      <c r="FD360" s="91"/>
      <c r="FE360" s="91"/>
      <c r="FF360" s="91"/>
      <c r="FG360" s="91"/>
      <c r="FH360" s="91"/>
    </row>
    <row r="361" spans="14:164" x14ac:dyDescent="0.2">
      <c r="N361" s="1">
        <f t="shared" si="458"/>
        <v>257</v>
      </c>
      <c r="O361" s="17">
        <f t="shared" si="459"/>
        <v>257</v>
      </c>
      <c r="P361" s="32" t="s">
        <v>821</v>
      </c>
      <c r="Q361" s="32" t="s">
        <v>822</v>
      </c>
      <c r="T361" s="17">
        <f t="shared" si="456"/>
        <v>257</v>
      </c>
      <c r="U361" s="1">
        <f t="shared" si="457"/>
        <v>257</v>
      </c>
      <c r="EX361" s="91"/>
      <c r="EY361" s="91"/>
      <c r="EZ361" s="91"/>
      <c r="FA361" s="91"/>
      <c r="FB361" s="91"/>
      <c r="FC361" s="91"/>
      <c r="FD361" s="91"/>
      <c r="FE361" s="91"/>
      <c r="FF361" s="91"/>
      <c r="FG361" s="91"/>
      <c r="FH361" s="91"/>
    </row>
    <row r="362" spans="14:164" x14ac:dyDescent="0.2">
      <c r="N362" s="1">
        <f t="shared" si="458"/>
        <v>258</v>
      </c>
      <c r="O362" s="17">
        <f t="shared" si="459"/>
        <v>258</v>
      </c>
      <c r="P362" s="32" t="s">
        <v>823</v>
      </c>
      <c r="Q362" s="32">
        <v>1.2467999999999999</v>
      </c>
      <c r="R362" s="241" t="s">
        <v>497</v>
      </c>
      <c r="T362" s="17">
        <f t="shared" si="456"/>
        <v>258</v>
      </c>
      <c r="U362" s="1">
        <f t="shared" si="457"/>
        <v>258</v>
      </c>
    </row>
    <row r="363" spans="14:164" x14ac:dyDescent="0.2">
      <c r="N363" s="1">
        <f t="shared" si="458"/>
        <v>259</v>
      </c>
      <c r="O363" s="17">
        <f t="shared" si="459"/>
        <v>259</v>
      </c>
      <c r="P363" s="32" t="s">
        <v>824</v>
      </c>
      <c r="Q363" s="32">
        <v>117.84399999999999</v>
      </c>
      <c r="R363" s="241" t="s">
        <v>865</v>
      </c>
      <c r="T363" s="17">
        <f t="shared" si="456"/>
        <v>259</v>
      </c>
      <c r="U363" s="1">
        <f t="shared" si="457"/>
        <v>259</v>
      </c>
    </row>
    <row r="364" spans="14:164" x14ac:dyDescent="0.2">
      <c r="N364" s="1">
        <f t="shared" si="458"/>
        <v>260</v>
      </c>
      <c r="O364" s="17">
        <f t="shared" si="459"/>
        <v>260</v>
      </c>
      <c r="P364" s="32" t="s">
        <v>825</v>
      </c>
      <c r="Q364" s="32">
        <v>1.57019</v>
      </c>
      <c r="R364" s="241" t="s">
        <v>865</v>
      </c>
      <c r="T364" s="17">
        <f t="shared" si="456"/>
        <v>260</v>
      </c>
      <c r="U364" s="1">
        <f t="shared" si="457"/>
        <v>260</v>
      </c>
    </row>
    <row r="365" spans="14:164" x14ac:dyDescent="0.2">
      <c r="N365" s="1">
        <f t="shared" si="458"/>
        <v>261</v>
      </c>
      <c r="O365" s="17">
        <f t="shared" si="459"/>
        <v>261</v>
      </c>
      <c r="P365" s="32" t="s">
        <v>826</v>
      </c>
      <c r="Q365" s="32">
        <v>0.96460999999999997</v>
      </c>
      <c r="R365" s="241" t="s">
        <v>865</v>
      </c>
      <c r="T365" s="17">
        <f t="shared" si="456"/>
        <v>261</v>
      </c>
      <c r="U365" s="1">
        <f t="shared" si="457"/>
        <v>261</v>
      </c>
    </row>
    <row r="366" spans="14:164" x14ac:dyDescent="0.2">
      <c r="N366" s="1">
        <f t="shared" si="458"/>
        <v>262</v>
      </c>
      <c r="O366" s="17">
        <f t="shared" si="459"/>
        <v>262</v>
      </c>
      <c r="P366" s="32" t="s">
        <v>827</v>
      </c>
      <c r="Q366" s="32">
        <v>1.1266400000000001</v>
      </c>
      <c r="R366" s="241" t="s">
        <v>497</v>
      </c>
      <c r="T366" s="17">
        <f t="shared" si="456"/>
        <v>262</v>
      </c>
      <c r="U366" s="1">
        <f t="shared" si="457"/>
        <v>262</v>
      </c>
    </row>
    <row r="367" spans="14:164" x14ac:dyDescent="0.2">
      <c r="N367" s="1">
        <f t="shared" si="458"/>
        <v>263</v>
      </c>
      <c r="O367" s="17">
        <f t="shared" si="459"/>
        <v>263</v>
      </c>
      <c r="P367" s="32" t="s">
        <v>828</v>
      </c>
      <c r="Q367" s="32">
        <v>146.928</v>
      </c>
      <c r="R367" s="241" t="s">
        <v>865</v>
      </c>
      <c r="T367" s="17">
        <f t="shared" si="456"/>
        <v>263</v>
      </c>
      <c r="U367" s="1">
        <f t="shared" si="457"/>
        <v>263</v>
      </c>
    </row>
    <row r="368" spans="14:164" x14ac:dyDescent="0.2">
      <c r="N368" s="1">
        <f t="shared" si="458"/>
        <v>264</v>
      </c>
      <c r="O368" s="17">
        <f t="shared" si="459"/>
        <v>264</v>
      </c>
      <c r="P368" s="32" t="s">
        <v>829</v>
      </c>
      <c r="Q368" s="32">
        <v>0.85401000000000005</v>
      </c>
      <c r="R368" s="241" t="s">
        <v>865</v>
      </c>
      <c r="T368" s="17">
        <f t="shared" si="456"/>
        <v>264</v>
      </c>
      <c r="U368" s="1">
        <f t="shared" si="457"/>
        <v>264</v>
      </c>
    </row>
    <row r="369" spans="14:21" x14ac:dyDescent="0.2">
      <c r="N369" s="1">
        <f t="shared" si="458"/>
        <v>265</v>
      </c>
      <c r="O369" s="17">
        <f t="shared" si="459"/>
        <v>265</v>
      </c>
      <c r="T369" s="17">
        <f t="shared" si="456"/>
        <v>265</v>
      </c>
      <c r="U369" s="1">
        <f t="shared" si="457"/>
        <v>265</v>
      </c>
    </row>
    <row r="370" spans="14:21" x14ac:dyDescent="0.2">
      <c r="N370" s="1">
        <f t="shared" si="458"/>
        <v>266</v>
      </c>
      <c r="O370" s="17">
        <f t="shared" si="459"/>
        <v>266</v>
      </c>
      <c r="P370" s="32" t="s">
        <v>927</v>
      </c>
      <c r="T370" s="17">
        <f t="shared" si="456"/>
        <v>266</v>
      </c>
      <c r="U370" s="1">
        <f t="shared" si="457"/>
        <v>266</v>
      </c>
    </row>
    <row r="371" spans="14:21" x14ac:dyDescent="0.2">
      <c r="N371" s="1">
        <f t="shared" si="458"/>
        <v>267</v>
      </c>
      <c r="O371" s="17">
        <f t="shared" si="459"/>
        <v>267</v>
      </c>
      <c r="T371" s="17">
        <f t="shared" si="456"/>
        <v>267</v>
      </c>
      <c r="U371" s="1">
        <f t="shared" si="457"/>
        <v>267</v>
      </c>
    </row>
    <row r="372" spans="14:21" x14ac:dyDescent="0.2">
      <c r="N372" s="1">
        <f t="shared" si="458"/>
        <v>268</v>
      </c>
      <c r="O372" s="17">
        <f t="shared" si="459"/>
        <v>268</v>
      </c>
      <c r="P372" s="32" t="s">
        <v>928</v>
      </c>
      <c r="T372" s="17">
        <f t="shared" si="456"/>
        <v>268</v>
      </c>
      <c r="U372" s="1">
        <f t="shared" si="457"/>
        <v>268</v>
      </c>
    </row>
    <row r="373" spans="14:21" x14ac:dyDescent="0.2">
      <c r="N373" s="1">
        <f t="shared" si="458"/>
        <v>269</v>
      </c>
      <c r="O373" s="17">
        <f t="shared" si="459"/>
        <v>269</v>
      </c>
      <c r="P373" s="32" t="s">
        <v>929</v>
      </c>
      <c r="T373" s="17">
        <f t="shared" si="456"/>
        <v>269</v>
      </c>
      <c r="U373" s="1">
        <f t="shared" si="457"/>
        <v>269</v>
      </c>
    </row>
    <row r="374" spans="14:21" x14ac:dyDescent="0.2">
      <c r="N374" s="1">
        <f t="shared" si="458"/>
        <v>270</v>
      </c>
      <c r="O374" s="17">
        <f t="shared" si="459"/>
        <v>270</v>
      </c>
      <c r="P374" s="32" t="s">
        <v>930</v>
      </c>
      <c r="T374" s="17">
        <f t="shared" si="456"/>
        <v>270</v>
      </c>
      <c r="U374" s="1">
        <f t="shared" si="457"/>
        <v>270</v>
      </c>
    </row>
    <row r="375" spans="14:21" x14ac:dyDescent="0.2">
      <c r="N375" s="1">
        <f t="shared" si="458"/>
        <v>271</v>
      </c>
      <c r="O375" s="17">
        <f t="shared" si="459"/>
        <v>271</v>
      </c>
      <c r="P375" s="32" t="s">
        <v>931</v>
      </c>
      <c r="T375" s="17">
        <f t="shared" si="456"/>
        <v>271</v>
      </c>
      <c r="U375" s="1">
        <f t="shared" si="457"/>
        <v>271</v>
      </c>
    </row>
    <row r="376" spans="14:21" x14ac:dyDescent="0.2">
      <c r="N376" s="1">
        <f t="shared" si="458"/>
        <v>272</v>
      </c>
      <c r="O376" s="17">
        <f t="shared" si="459"/>
        <v>272</v>
      </c>
      <c r="P376" s="32" t="s">
        <v>932</v>
      </c>
      <c r="T376" s="17">
        <f t="shared" si="456"/>
        <v>272</v>
      </c>
      <c r="U376" s="1">
        <f t="shared" si="457"/>
        <v>272</v>
      </c>
    </row>
    <row r="377" spans="14:21" x14ac:dyDescent="0.2">
      <c r="N377" s="1">
        <f t="shared" si="458"/>
        <v>273</v>
      </c>
      <c r="O377" s="17">
        <f t="shared" si="459"/>
        <v>273</v>
      </c>
      <c r="P377" s="32" t="s">
        <v>933</v>
      </c>
      <c r="T377" s="17">
        <f t="shared" si="456"/>
        <v>273</v>
      </c>
      <c r="U377" s="1">
        <f t="shared" si="457"/>
        <v>273</v>
      </c>
    </row>
    <row r="378" spans="14:21" x14ac:dyDescent="0.2">
      <c r="N378" s="1">
        <f t="shared" si="458"/>
        <v>274</v>
      </c>
      <c r="O378" s="17">
        <f t="shared" si="459"/>
        <v>274</v>
      </c>
      <c r="P378" s="32" t="s">
        <v>934</v>
      </c>
      <c r="T378" s="17">
        <f t="shared" si="456"/>
        <v>274</v>
      </c>
      <c r="U378" s="1">
        <f t="shared" si="457"/>
        <v>274</v>
      </c>
    </row>
    <row r="379" spans="14:21" x14ac:dyDescent="0.2">
      <c r="N379" s="1">
        <f t="shared" si="458"/>
        <v>275</v>
      </c>
      <c r="O379" s="17">
        <f t="shared" si="459"/>
        <v>275</v>
      </c>
      <c r="P379" s="32" t="s">
        <v>935</v>
      </c>
      <c r="T379" s="17">
        <f t="shared" si="456"/>
        <v>275</v>
      </c>
      <c r="U379" s="1">
        <f t="shared" si="457"/>
        <v>275</v>
      </c>
    </row>
    <row r="380" spans="14:21" x14ac:dyDescent="0.2">
      <c r="N380" s="1">
        <f t="shared" si="458"/>
        <v>276</v>
      </c>
      <c r="O380" s="17">
        <f t="shared" si="459"/>
        <v>276</v>
      </c>
      <c r="T380" s="17">
        <f t="shared" si="456"/>
        <v>276</v>
      </c>
      <c r="U380" s="1">
        <f t="shared" si="457"/>
        <v>276</v>
      </c>
    </row>
    <row r="381" spans="14:21" x14ac:dyDescent="0.2">
      <c r="N381" s="1">
        <f t="shared" si="458"/>
        <v>277</v>
      </c>
      <c r="O381" s="17">
        <f t="shared" si="459"/>
        <v>277</v>
      </c>
      <c r="P381" s="32" t="s">
        <v>489</v>
      </c>
      <c r="T381" s="17">
        <f t="shared" si="456"/>
        <v>277</v>
      </c>
      <c r="U381" s="1">
        <f t="shared" si="457"/>
        <v>277</v>
      </c>
    </row>
    <row r="382" spans="14:21" x14ac:dyDescent="0.2">
      <c r="N382" s="1">
        <f t="shared" si="458"/>
        <v>278</v>
      </c>
      <c r="O382" s="17">
        <f t="shared" si="459"/>
        <v>278</v>
      </c>
      <c r="T382" s="17">
        <f t="shared" si="456"/>
        <v>278</v>
      </c>
      <c r="U382" s="1">
        <f t="shared" si="457"/>
        <v>278</v>
      </c>
    </row>
    <row r="383" spans="14:21" x14ac:dyDescent="0.2">
      <c r="N383" s="1">
        <f t="shared" si="458"/>
        <v>279</v>
      </c>
      <c r="O383" s="17">
        <f t="shared" si="459"/>
        <v>279</v>
      </c>
      <c r="P383" s="32" t="s">
        <v>830</v>
      </c>
      <c r="T383" s="17">
        <f t="shared" si="456"/>
        <v>279</v>
      </c>
      <c r="U383" s="1">
        <f t="shared" si="457"/>
        <v>279</v>
      </c>
    </row>
    <row r="384" spans="14:21" x14ac:dyDescent="0.2">
      <c r="N384" s="1">
        <f t="shared" si="458"/>
        <v>280</v>
      </c>
      <c r="O384" s="17">
        <f t="shared" si="459"/>
        <v>280</v>
      </c>
      <c r="P384" s="32" t="s">
        <v>831</v>
      </c>
      <c r="T384" s="17">
        <f t="shared" si="456"/>
        <v>280</v>
      </c>
      <c r="U384" s="1">
        <f t="shared" si="457"/>
        <v>280</v>
      </c>
    </row>
    <row r="385" spans="14:21" x14ac:dyDescent="0.2">
      <c r="N385" s="1">
        <f t="shared" si="458"/>
        <v>281</v>
      </c>
      <c r="O385" s="17">
        <f t="shared" si="459"/>
        <v>281</v>
      </c>
      <c r="P385" s="32" t="s">
        <v>832</v>
      </c>
      <c r="T385" s="17">
        <f t="shared" si="456"/>
        <v>281</v>
      </c>
      <c r="U385" s="1">
        <f t="shared" si="457"/>
        <v>281</v>
      </c>
    </row>
    <row r="386" spans="14:21" x14ac:dyDescent="0.2">
      <c r="N386" s="1">
        <f t="shared" si="458"/>
        <v>282</v>
      </c>
      <c r="O386" s="17">
        <f t="shared" si="459"/>
        <v>282</v>
      </c>
      <c r="P386" s="32" t="s">
        <v>833</v>
      </c>
      <c r="T386" s="17">
        <f t="shared" si="456"/>
        <v>282</v>
      </c>
      <c r="U386" s="1">
        <f t="shared" si="457"/>
        <v>282</v>
      </c>
    </row>
    <row r="387" spans="14:21" x14ac:dyDescent="0.2">
      <c r="N387" s="1">
        <f t="shared" si="458"/>
        <v>283</v>
      </c>
      <c r="O387" s="17">
        <f t="shared" si="459"/>
        <v>283</v>
      </c>
      <c r="P387" s="32" t="s">
        <v>834</v>
      </c>
      <c r="T387" s="17">
        <f t="shared" si="456"/>
        <v>283</v>
      </c>
      <c r="U387" s="1">
        <f t="shared" si="457"/>
        <v>283</v>
      </c>
    </row>
    <row r="388" spans="14:21" x14ac:dyDescent="0.2">
      <c r="N388" s="1">
        <f t="shared" si="458"/>
        <v>284</v>
      </c>
      <c r="O388" s="17">
        <f t="shared" si="459"/>
        <v>284</v>
      </c>
      <c r="T388" s="17">
        <f t="shared" si="456"/>
        <v>284</v>
      </c>
      <c r="U388" s="1">
        <f t="shared" si="457"/>
        <v>284</v>
      </c>
    </row>
    <row r="389" spans="14:21" x14ac:dyDescent="0.2">
      <c r="N389" s="1">
        <f t="shared" si="458"/>
        <v>285</v>
      </c>
      <c r="O389" s="17">
        <f t="shared" si="459"/>
        <v>285</v>
      </c>
      <c r="P389" s="32" t="s">
        <v>490</v>
      </c>
      <c r="T389" s="17">
        <f t="shared" si="456"/>
        <v>285</v>
      </c>
      <c r="U389" s="1">
        <f t="shared" si="457"/>
        <v>285</v>
      </c>
    </row>
    <row r="390" spans="14:21" x14ac:dyDescent="0.2">
      <c r="N390" s="1">
        <f t="shared" si="458"/>
        <v>286</v>
      </c>
      <c r="O390" s="17">
        <f t="shared" si="459"/>
        <v>286</v>
      </c>
      <c r="T390" s="17">
        <f t="shared" si="456"/>
        <v>286</v>
      </c>
      <c r="U390" s="1">
        <f t="shared" si="457"/>
        <v>286</v>
      </c>
    </row>
    <row r="391" spans="14:21" x14ac:dyDescent="0.2">
      <c r="N391" s="1">
        <f t="shared" si="458"/>
        <v>287</v>
      </c>
      <c r="O391" s="17">
        <f t="shared" si="459"/>
        <v>287</v>
      </c>
      <c r="P391" s="32" t="s">
        <v>835</v>
      </c>
      <c r="T391" s="17">
        <f t="shared" si="456"/>
        <v>287</v>
      </c>
      <c r="U391" s="1">
        <f t="shared" si="457"/>
        <v>287</v>
      </c>
    </row>
    <row r="392" spans="14:21" x14ac:dyDescent="0.2">
      <c r="N392" s="1">
        <f t="shared" si="458"/>
        <v>288</v>
      </c>
      <c r="O392" s="17">
        <f t="shared" si="459"/>
        <v>288</v>
      </c>
      <c r="P392" s="32" t="s">
        <v>836</v>
      </c>
      <c r="T392" s="17">
        <f t="shared" si="456"/>
        <v>288</v>
      </c>
      <c r="U392" s="1">
        <f t="shared" si="457"/>
        <v>288</v>
      </c>
    </row>
    <row r="393" spans="14:21" x14ac:dyDescent="0.2">
      <c r="N393" s="1">
        <f t="shared" si="458"/>
        <v>289</v>
      </c>
      <c r="O393" s="17">
        <f t="shared" si="459"/>
        <v>289</v>
      </c>
      <c r="T393" s="17">
        <f t="shared" si="456"/>
        <v>289</v>
      </c>
      <c r="U393" s="1">
        <f t="shared" si="457"/>
        <v>289</v>
      </c>
    </row>
    <row r="394" spans="14:21" x14ac:dyDescent="0.2">
      <c r="N394" s="1">
        <f t="shared" si="458"/>
        <v>290</v>
      </c>
      <c r="O394" s="17">
        <f t="shared" si="459"/>
        <v>290</v>
      </c>
      <c r="P394" s="32" t="s">
        <v>936</v>
      </c>
      <c r="T394" s="17">
        <f t="shared" si="456"/>
        <v>290</v>
      </c>
      <c r="U394" s="1">
        <f t="shared" si="457"/>
        <v>290</v>
      </c>
    </row>
    <row r="395" spans="14:21" x14ac:dyDescent="0.2">
      <c r="N395" s="1">
        <f t="shared" si="458"/>
        <v>291</v>
      </c>
      <c r="O395" s="17">
        <f t="shared" si="459"/>
        <v>291</v>
      </c>
      <c r="T395" s="17">
        <f t="shared" si="456"/>
        <v>291</v>
      </c>
      <c r="U395" s="1">
        <f t="shared" si="457"/>
        <v>291</v>
      </c>
    </row>
    <row r="396" spans="14:21" x14ac:dyDescent="0.2">
      <c r="N396" s="1">
        <f t="shared" si="458"/>
        <v>292</v>
      </c>
      <c r="O396" s="17">
        <f t="shared" si="459"/>
        <v>292</v>
      </c>
      <c r="P396" s="32" t="s">
        <v>491</v>
      </c>
      <c r="T396" s="17">
        <f t="shared" si="456"/>
        <v>292</v>
      </c>
      <c r="U396" s="1">
        <f t="shared" si="457"/>
        <v>292</v>
      </c>
    </row>
    <row r="397" spans="14:21" x14ac:dyDescent="0.2">
      <c r="N397" s="1">
        <f t="shared" si="458"/>
        <v>293</v>
      </c>
      <c r="O397" s="17">
        <f t="shared" si="459"/>
        <v>293</v>
      </c>
      <c r="P397" s="32" t="s">
        <v>837</v>
      </c>
      <c r="T397" s="17">
        <f t="shared" si="456"/>
        <v>293</v>
      </c>
      <c r="U397" s="1">
        <f t="shared" si="457"/>
        <v>293</v>
      </c>
    </row>
    <row r="398" spans="14:21" x14ac:dyDescent="0.2">
      <c r="N398" s="1">
        <f t="shared" si="458"/>
        <v>294</v>
      </c>
      <c r="O398" s="17">
        <f t="shared" si="459"/>
        <v>294</v>
      </c>
      <c r="P398" s="32" t="s">
        <v>838</v>
      </c>
      <c r="T398" s="17">
        <f t="shared" si="456"/>
        <v>294</v>
      </c>
      <c r="U398" s="1">
        <f t="shared" si="457"/>
        <v>294</v>
      </c>
    </row>
    <row r="399" spans="14:21" x14ac:dyDescent="0.2">
      <c r="N399" s="1">
        <f t="shared" si="458"/>
        <v>295</v>
      </c>
      <c r="O399" s="17">
        <f t="shared" si="459"/>
        <v>295</v>
      </c>
      <c r="P399" s="32" t="s">
        <v>839</v>
      </c>
      <c r="T399" s="17">
        <f t="shared" si="456"/>
        <v>295</v>
      </c>
      <c r="U399" s="1">
        <f t="shared" si="457"/>
        <v>295</v>
      </c>
    </row>
    <row r="400" spans="14:21" x14ac:dyDescent="0.2">
      <c r="N400" s="1">
        <f t="shared" si="458"/>
        <v>296</v>
      </c>
      <c r="O400" s="17">
        <f t="shared" si="459"/>
        <v>296</v>
      </c>
      <c r="P400" s="32" t="s">
        <v>485</v>
      </c>
      <c r="T400" s="17">
        <f t="shared" si="456"/>
        <v>296</v>
      </c>
      <c r="U400" s="1">
        <f t="shared" si="457"/>
        <v>296</v>
      </c>
    </row>
    <row r="401" spans="14:21" x14ac:dyDescent="0.2">
      <c r="N401" s="1">
        <f t="shared" si="458"/>
        <v>297</v>
      </c>
      <c r="O401" s="17">
        <f t="shared" si="459"/>
        <v>297</v>
      </c>
      <c r="T401" s="17">
        <f t="shared" si="456"/>
        <v>297</v>
      </c>
      <c r="U401" s="1">
        <f t="shared" si="457"/>
        <v>297</v>
      </c>
    </row>
    <row r="402" spans="14:21" x14ac:dyDescent="0.2">
      <c r="N402" s="1">
        <f t="shared" si="458"/>
        <v>298</v>
      </c>
      <c r="O402" s="17">
        <f t="shared" si="459"/>
        <v>298</v>
      </c>
      <c r="P402" s="32" t="s">
        <v>493</v>
      </c>
      <c r="T402" s="17">
        <f t="shared" si="456"/>
        <v>298</v>
      </c>
      <c r="U402" s="1">
        <f t="shared" si="457"/>
        <v>298</v>
      </c>
    </row>
    <row r="403" spans="14:21" x14ac:dyDescent="0.2">
      <c r="N403" s="1">
        <f t="shared" si="458"/>
        <v>299</v>
      </c>
      <c r="O403" s="17">
        <f t="shared" si="459"/>
        <v>299</v>
      </c>
      <c r="T403" s="17">
        <f t="shared" si="456"/>
        <v>299</v>
      </c>
      <c r="U403" s="1">
        <f t="shared" si="457"/>
        <v>299</v>
      </c>
    </row>
    <row r="404" spans="14:21" x14ac:dyDescent="0.2">
      <c r="N404" s="1">
        <f t="shared" si="458"/>
        <v>300</v>
      </c>
      <c r="O404" s="17">
        <f t="shared" si="459"/>
        <v>300</v>
      </c>
      <c r="P404" s="32" t="s">
        <v>840</v>
      </c>
      <c r="T404" s="17">
        <f t="shared" si="456"/>
        <v>300</v>
      </c>
      <c r="U404" s="1">
        <f t="shared" si="457"/>
        <v>300</v>
      </c>
    </row>
    <row r="405" spans="14:21" x14ac:dyDescent="0.2">
      <c r="N405" s="1">
        <f t="shared" si="458"/>
        <v>301</v>
      </c>
      <c r="O405" s="17">
        <f t="shared" si="459"/>
        <v>301</v>
      </c>
      <c r="P405" s="32" t="s">
        <v>841</v>
      </c>
      <c r="T405" s="17">
        <f t="shared" si="456"/>
        <v>301</v>
      </c>
      <c r="U405" s="1">
        <f t="shared" si="457"/>
        <v>301</v>
      </c>
    </row>
    <row r="406" spans="14:21" x14ac:dyDescent="0.2">
      <c r="N406" s="1">
        <f t="shared" si="458"/>
        <v>302</v>
      </c>
      <c r="O406" s="17">
        <f t="shared" si="459"/>
        <v>302</v>
      </c>
      <c r="P406" s="32" t="s">
        <v>842</v>
      </c>
      <c r="T406" s="17">
        <f t="shared" si="456"/>
        <v>302</v>
      </c>
      <c r="U406" s="1">
        <f t="shared" si="457"/>
        <v>302</v>
      </c>
    </row>
    <row r="407" spans="14:21" x14ac:dyDescent="0.2">
      <c r="N407" s="1">
        <f t="shared" si="458"/>
        <v>303</v>
      </c>
      <c r="O407" s="17">
        <f t="shared" si="459"/>
        <v>303</v>
      </c>
      <c r="P407" s="32" t="s">
        <v>843</v>
      </c>
      <c r="T407" s="17">
        <f t="shared" si="456"/>
        <v>303</v>
      </c>
      <c r="U407" s="1">
        <f t="shared" si="457"/>
        <v>303</v>
      </c>
    </row>
    <row r="408" spans="14:21" x14ac:dyDescent="0.2">
      <c r="N408" s="1">
        <f t="shared" si="458"/>
        <v>304</v>
      </c>
      <c r="O408" s="17">
        <f t="shared" si="459"/>
        <v>304</v>
      </c>
      <c r="P408" s="32" t="s">
        <v>844</v>
      </c>
      <c r="T408" s="17">
        <f t="shared" si="456"/>
        <v>304</v>
      </c>
      <c r="U408" s="1">
        <f t="shared" si="457"/>
        <v>304</v>
      </c>
    </row>
    <row r="409" spans="14:21" x14ac:dyDescent="0.2">
      <c r="N409" s="1">
        <f t="shared" si="458"/>
        <v>305</v>
      </c>
      <c r="O409" s="17">
        <f t="shared" si="459"/>
        <v>305</v>
      </c>
      <c r="T409" s="17">
        <f t="shared" ref="T409:T472" si="460">N409</f>
        <v>305</v>
      </c>
      <c r="U409" s="1">
        <f t="shared" ref="U409:U472" si="461">N409</f>
        <v>305</v>
      </c>
    </row>
    <row r="410" spans="14:21" x14ac:dyDescent="0.2">
      <c r="N410" s="1">
        <f t="shared" ref="N410:N473" si="462">N409+1</f>
        <v>306</v>
      </c>
      <c r="O410" s="17">
        <f t="shared" ref="O410:O473" si="463">O409+1</f>
        <v>306</v>
      </c>
      <c r="P410" s="32" t="s">
        <v>492</v>
      </c>
      <c r="T410" s="17">
        <f t="shared" si="460"/>
        <v>306</v>
      </c>
      <c r="U410" s="1">
        <f t="shared" si="461"/>
        <v>306</v>
      </c>
    </row>
    <row r="411" spans="14:21" x14ac:dyDescent="0.2">
      <c r="N411" s="1">
        <f t="shared" si="462"/>
        <v>307</v>
      </c>
      <c r="O411" s="17">
        <f t="shared" si="463"/>
        <v>307</v>
      </c>
      <c r="T411" s="17">
        <f t="shared" si="460"/>
        <v>307</v>
      </c>
      <c r="U411" s="1">
        <f t="shared" si="461"/>
        <v>307</v>
      </c>
    </row>
    <row r="412" spans="14:21" x14ac:dyDescent="0.2">
      <c r="N412" s="1">
        <f t="shared" si="462"/>
        <v>308</v>
      </c>
      <c r="O412" s="17">
        <f t="shared" si="463"/>
        <v>308</v>
      </c>
      <c r="P412" s="32" t="s">
        <v>845</v>
      </c>
      <c r="T412" s="17">
        <f t="shared" si="460"/>
        <v>308</v>
      </c>
      <c r="U412" s="1">
        <f t="shared" si="461"/>
        <v>308</v>
      </c>
    </row>
    <row r="413" spans="14:21" x14ac:dyDescent="0.2">
      <c r="N413" s="1">
        <f t="shared" si="462"/>
        <v>309</v>
      </c>
      <c r="O413" s="17">
        <f t="shared" si="463"/>
        <v>309</v>
      </c>
      <c r="P413" s="32" t="s">
        <v>846</v>
      </c>
      <c r="T413" s="17">
        <f t="shared" si="460"/>
        <v>309</v>
      </c>
      <c r="U413" s="1">
        <f t="shared" si="461"/>
        <v>309</v>
      </c>
    </row>
    <row r="414" spans="14:21" x14ac:dyDescent="0.2">
      <c r="N414" s="1">
        <f t="shared" si="462"/>
        <v>310</v>
      </c>
      <c r="O414" s="17">
        <f t="shared" si="463"/>
        <v>310</v>
      </c>
      <c r="P414" s="32" t="s">
        <v>847</v>
      </c>
      <c r="T414" s="17">
        <f t="shared" si="460"/>
        <v>310</v>
      </c>
      <c r="U414" s="1">
        <f t="shared" si="461"/>
        <v>310</v>
      </c>
    </row>
    <row r="415" spans="14:21" x14ac:dyDescent="0.2">
      <c r="N415" s="1">
        <f t="shared" si="462"/>
        <v>311</v>
      </c>
      <c r="O415" s="17">
        <f t="shared" si="463"/>
        <v>311</v>
      </c>
      <c r="T415" s="17">
        <f t="shared" si="460"/>
        <v>311</v>
      </c>
      <c r="U415" s="1">
        <f t="shared" si="461"/>
        <v>311</v>
      </c>
    </row>
    <row r="416" spans="14:21" x14ac:dyDescent="0.2">
      <c r="N416" s="1">
        <f t="shared" si="462"/>
        <v>312</v>
      </c>
      <c r="O416" s="17">
        <f t="shared" si="463"/>
        <v>312</v>
      </c>
      <c r="P416" s="32" t="s">
        <v>494</v>
      </c>
      <c r="T416" s="17">
        <f t="shared" si="460"/>
        <v>312</v>
      </c>
      <c r="U416" s="1">
        <f t="shared" si="461"/>
        <v>312</v>
      </c>
    </row>
    <row r="417" spans="14:21" x14ac:dyDescent="0.2">
      <c r="N417" s="1">
        <f t="shared" si="462"/>
        <v>313</v>
      </c>
      <c r="O417" s="17">
        <f t="shared" si="463"/>
        <v>313</v>
      </c>
      <c r="T417" s="17">
        <f t="shared" si="460"/>
        <v>313</v>
      </c>
      <c r="U417" s="1">
        <f t="shared" si="461"/>
        <v>313</v>
      </c>
    </row>
    <row r="418" spans="14:21" x14ac:dyDescent="0.2">
      <c r="N418" s="1">
        <f t="shared" si="462"/>
        <v>314</v>
      </c>
      <c r="O418" s="17">
        <f t="shared" si="463"/>
        <v>314</v>
      </c>
      <c r="P418" s="32" t="s">
        <v>848</v>
      </c>
      <c r="T418" s="17">
        <f t="shared" si="460"/>
        <v>314</v>
      </c>
      <c r="U418" s="1">
        <f t="shared" si="461"/>
        <v>314</v>
      </c>
    </row>
    <row r="419" spans="14:21" x14ac:dyDescent="0.2">
      <c r="N419" s="1">
        <f t="shared" si="462"/>
        <v>315</v>
      </c>
      <c r="O419" s="17">
        <f t="shared" si="463"/>
        <v>315</v>
      </c>
      <c r="P419" s="32" t="s">
        <v>849</v>
      </c>
      <c r="T419" s="17">
        <f t="shared" si="460"/>
        <v>315</v>
      </c>
      <c r="U419" s="1">
        <f t="shared" si="461"/>
        <v>315</v>
      </c>
    </row>
    <row r="420" spans="14:21" x14ac:dyDescent="0.2">
      <c r="N420" s="1">
        <f t="shared" si="462"/>
        <v>316</v>
      </c>
      <c r="O420" s="17">
        <f t="shared" si="463"/>
        <v>316</v>
      </c>
      <c r="P420" s="32" t="s">
        <v>850</v>
      </c>
      <c r="T420" s="17">
        <f t="shared" si="460"/>
        <v>316</v>
      </c>
      <c r="U420" s="1">
        <f t="shared" si="461"/>
        <v>316</v>
      </c>
    </row>
    <row r="421" spans="14:21" x14ac:dyDescent="0.2">
      <c r="N421" s="1">
        <f t="shared" si="462"/>
        <v>317</v>
      </c>
      <c r="O421" s="17">
        <f t="shared" si="463"/>
        <v>317</v>
      </c>
      <c r="P421" s="32" t="s">
        <v>851</v>
      </c>
      <c r="T421" s="17">
        <f t="shared" si="460"/>
        <v>317</v>
      </c>
      <c r="U421" s="1">
        <f t="shared" si="461"/>
        <v>317</v>
      </c>
    </row>
    <row r="422" spans="14:21" x14ac:dyDescent="0.2">
      <c r="N422" s="1">
        <f t="shared" si="462"/>
        <v>318</v>
      </c>
      <c r="O422" s="17">
        <f t="shared" si="463"/>
        <v>318</v>
      </c>
      <c r="P422" s="32" t="s">
        <v>852</v>
      </c>
      <c r="T422" s="17">
        <f t="shared" si="460"/>
        <v>318</v>
      </c>
      <c r="U422" s="1">
        <f t="shared" si="461"/>
        <v>318</v>
      </c>
    </row>
    <row r="423" spans="14:21" x14ac:dyDescent="0.2">
      <c r="N423" s="1">
        <f t="shared" si="462"/>
        <v>319</v>
      </c>
      <c r="O423" s="17">
        <f t="shared" si="463"/>
        <v>319</v>
      </c>
      <c r="T423" s="17">
        <f t="shared" si="460"/>
        <v>319</v>
      </c>
      <c r="U423" s="1">
        <f t="shared" si="461"/>
        <v>319</v>
      </c>
    </row>
    <row r="424" spans="14:21" x14ac:dyDescent="0.2">
      <c r="N424" s="1">
        <f t="shared" si="462"/>
        <v>320</v>
      </c>
      <c r="O424" s="17">
        <f t="shared" si="463"/>
        <v>320</v>
      </c>
      <c r="P424" s="32" t="s">
        <v>937</v>
      </c>
      <c r="T424" s="17">
        <f t="shared" si="460"/>
        <v>320</v>
      </c>
      <c r="U424" s="1">
        <f t="shared" si="461"/>
        <v>320</v>
      </c>
    </row>
    <row r="425" spans="14:21" x14ac:dyDescent="0.2">
      <c r="N425" s="1">
        <f t="shared" si="462"/>
        <v>321</v>
      </c>
      <c r="O425" s="17">
        <f t="shared" si="463"/>
        <v>321</v>
      </c>
      <c r="P425" s="32" t="s">
        <v>938</v>
      </c>
      <c r="T425" s="17">
        <f t="shared" si="460"/>
        <v>321</v>
      </c>
      <c r="U425" s="1">
        <f t="shared" si="461"/>
        <v>321</v>
      </c>
    </row>
    <row r="426" spans="14:21" x14ac:dyDescent="0.2">
      <c r="N426" s="1">
        <f t="shared" si="462"/>
        <v>322</v>
      </c>
      <c r="O426" s="17">
        <f t="shared" si="463"/>
        <v>322</v>
      </c>
      <c r="P426" s="32" t="s">
        <v>939</v>
      </c>
      <c r="T426" s="17">
        <f t="shared" si="460"/>
        <v>322</v>
      </c>
      <c r="U426" s="1">
        <f t="shared" si="461"/>
        <v>322</v>
      </c>
    </row>
    <row r="427" spans="14:21" x14ac:dyDescent="0.2">
      <c r="N427" s="1">
        <f t="shared" si="462"/>
        <v>323</v>
      </c>
      <c r="O427" s="17">
        <f t="shared" si="463"/>
        <v>323</v>
      </c>
      <c r="T427" s="17">
        <f t="shared" si="460"/>
        <v>323</v>
      </c>
      <c r="U427" s="1">
        <f t="shared" si="461"/>
        <v>323</v>
      </c>
    </row>
    <row r="428" spans="14:21" x14ac:dyDescent="0.2">
      <c r="N428" s="1">
        <f t="shared" si="462"/>
        <v>324</v>
      </c>
      <c r="O428" s="17">
        <f t="shared" si="463"/>
        <v>324</v>
      </c>
      <c r="T428" s="17">
        <f t="shared" si="460"/>
        <v>324</v>
      </c>
      <c r="U428" s="1">
        <f t="shared" si="461"/>
        <v>324</v>
      </c>
    </row>
    <row r="429" spans="14:21" x14ac:dyDescent="0.2">
      <c r="N429" s="1">
        <f t="shared" si="462"/>
        <v>325</v>
      </c>
      <c r="O429" s="17">
        <f t="shared" si="463"/>
        <v>325</v>
      </c>
      <c r="T429" s="17">
        <f t="shared" si="460"/>
        <v>325</v>
      </c>
      <c r="U429" s="1">
        <f t="shared" si="461"/>
        <v>325</v>
      </c>
    </row>
    <row r="430" spans="14:21" x14ac:dyDescent="0.2">
      <c r="N430" s="1">
        <f t="shared" si="462"/>
        <v>326</v>
      </c>
      <c r="O430" s="17">
        <f t="shared" si="463"/>
        <v>326</v>
      </c>
      <c r="T430" s="17">
        <f t="shared" si="460"/>
        <v>326</v>
      </c>
      <c r="U430" s="1">
        <f t="shared" si="461"/>
        <v>326</v>
      </c>
    </row>
    <row r="431" spans="14:21" x14ac:dyDescent="0.2">
      <c r="N431" s="1">
        <f t="shared" si="462"/>
        <v>327</v>
      </c>
      <c r="O431" s="17">
        <f t="shared" si="463"/>
        <v>327</v>
      </c>
      <c r="T431" s="17">
        <f t="shared" si="460"/>
        <v>327</v>
      </c>
      <c r="U431" s="1">
        <f t="shared" si="461"/>
        <v>327</v>
      </c>
    </row>
    <row r="432" spans="14:21" x14ac:dyDescent="0.2">
      <c r="N432" s="1">
        <f t="shared" si="462"/>
        <v>328</v>
      </c>
      <c r="O432" s="17">
        <f t="shared" si="463"/>
        <v>328</v>
      </c>
      <c r="T432" s="17">
        <f t="shared" si="460"/>
        <v>328</v>
      </c>
      <c r="U432" s="1">
        <f t="shared" si="461"/>
        <v>328</v>
      </c>
    </row>
    <row r="433" spans="14:21" x14ac:dyDescent="0.2">
      <c r="N433" s="1">
        <f t="shared" si="462"/>
        <v>329</v>
      </c>
      <c r="O433" s="17">
        <f t="shared" si="463"/>
        <v>329</v>
      </c>
      <c r="T433" s="17">
        <f t="shared" si="460"/>
        <v>329</v>
      </c>
      <c r="U433" s="1">
        <f t="shared" si="461"/>
        <v>329</v>
      </c>
    </row>
    <row r="434" spans="14:21" x14ac:dyDescent="0.2">
      <c r="N434" s="1">
        <f t="shared" si="462"/>
        <v>330</v>
      </c>
      <c r="O434" s="17">
        <f t="shared" si="463"/>
        <v>330</v>
      </c>
      <c r="T434" s="17">
        <f t="shared" si="460"/>
        <v>330</v>
      </c>
      <c r="U434" s="1">
        <f t="shared" si="461"/>
        <v>330</v>
      </c>
    </row>
    <row r="435" spans="14:21" x14ac:dyDescent="0.2">
      <c r="N435" s="1">
        <f t="shared" si="462"/>
        <v>331</v>
      </c>
      <c r="O435" s="17">
        <f t="shared" si="463"/>
        <v>331</v>
      </c>
      <c r="T435" s="17">
        <f t="shared" si="460"/>
        <v>331</v>
      </c>
      <c r="U435" s="1">
        <f t="shared" si="461"/>
        <v>331</v>
      </c>
    </row>
    <row r="436" spans="14:21" x14ac:dyDescent="0.2">
      <c r="N436" s="1">
        <f t="shared" si="462"/>
        <v>332</v>
      </c>
      <c r="O436" s="17">
        <f t="shared" si="463"/>
        <v>332</v>
      </c>
      <c r="T436" s="17">
        <f t="shared" si="460"/>
        <v>332</v>
      </c>
      <c r="U436" s="1">
        <f t="shared" si="461"/>
        <v>332</v>
      </c>
    </row>
    <row r="437" spans="14:21" x14ac:dyDescent="0.2">
      <c r="N437" s="1">
        <f t="shared" si="462"/>
        <v>333</v>
      </c>
      <c r="O437" s="17">
        <f t="shared" si="463"/>
        <v>333</v>
      </c>
      <c r="T437" s="17">
        <f t="shared" si="460"/>
        <v>333</v>
      </c>
      <c r="U437" s="1">
        <f t="shared" si="461"/>
        <v>333</v>
      </c>
    </row>
    <row r="438" spans="14:21" x14ac:dyDescent="0.2">
      <c r="N438" s="1">
        <f t="shared" si="462"/>
        <v>334</v>
      </c>
      <c r="O438" s="17">
        <f t="shared" si="463"/>
        <v>334</v>
      </c>
      <c r="T438" s="17">
        <f t="shared" si="460"/>
        <v>334</v>
      </c>
      <c r="U438" s="1">
        <f t="shared" si="461"/>
        <v>334</v>
      </c>
    </row>
    <row r="439" spans="14:21" x14ac:dyDescent="0.2">
      <c r="N439" s="1">
        <f t="shared" si="462"/>
        <v>335</v>
      </c>
      <c r="O439" s="17">
        <f t="shared" si="463"/>
        <v>335</v>
      </c>
      <c r="T439" s="17">
        <f t="shared" si="460"/>
        <v>335</v>
      </c>
      <c r="U439" s="1">
        <f t="shared" si="461"/>
        <v>335</v>
      </c>
    </row>
    <row r="440" spans="14:21" x14ac:dyDescent="0.2">
      <c r="N440" s="1">
        <f t="shared" si="462"/>
        <v>336</v>
      </c>
      <c r="O440" s="17">
        <f t="shared" si="463"/>
        <v>336</v>
      </c>
      <c r="T440" s="17">
        <f t="shared" si="460"/>
        <v>336</v>
      </c>
      <c r="U440" s="1">
        <f t="shared" si="461"/>
        <v>336</v>
      </c>
    </row>
    <row r="441" spans="14:21" x14ac:dyDescent="0.2">
      <c r="N441" s="1">
        <f t="shared" si="462"/>
        <v>337</v>
      </c>
      <c r="O441" s="17">
        <f t="shared" si="463"/>
        <v>337</v>
      </c>
      <c r="T441" s="17">
        <f t="shared" si="460"/>
        <v>337</v>
      </c>
      <c r="U441" s="1">
        <f t="shared" si="461"/>
        <v>337</v>
      </c>
    </row>
    <row r="442" spans="14:21" x14ac:dyDescent="0.2">
      <c r="N442" s="1">
        <f t="shared" si="462"/>
        <v>338</v>
      </c>
      <c r="O442" s="17">
        <f t="shared" si="463"/>
        <v>338</v>
      </c>
      <c r="T442" s="17">
        <f t="shared" si="460"/>
        <v>338</v>
      </c>
      <c r="U442" s="1">
        <f t="shared" si="461"/>
        <v>338</v>
      </c>
    </row>
    <row r="443" spans="14:21" x14ac:dyDescent="0.2">
      <c r="N443" s="1">
        <f t="shared" si="462"/>
        <v>339</v>
      </c>
      <c r="O443" s="17">
        <f t="shared" si="463"/>
        <v>339</v>
      </c>
      <c r="T443" s="17">
        <f t="shared" si="460"/>
        <v>339</v>
      </c>
      <c r="U443" s="1">
        <f t="shared" si="461"/>
        <v>339</v>
      </c>
    </row>
    <row r="444" spans="14:21" x14ac:dyDescent="0.2">
      <c r="N444" s="1">
        <f t="shared" si="462"/>
        <v>340</v>
      </c>
      <c r="O444" s="17">
        <f t="shared" si="463"/>
        <v>340</v>
      </c>
      <c r="T444" s="17">
        <f t="shared" si="460"/>
        <v>340</v>
      </c>
      <c r="U444" s="1">
        <f t="shared" si="461"/>
        <v>340</v>
      </c>
    </row>
    <row r="445" spans="14:21" x14ac:dyDescent="0.2">
      <c r="N445" s="1">
        <f t="shared" si="462"/>
        <v>341</v>
      </c>
      <c r="O445" s="17">
        <f t="shared" si="463"/>
        <v>341</v>
      </c>
      <c r="T445" s="17">
        <f t="shared" si="460"/>
        <v>341</v>
      </c>
      <c r="U445" s="1">
        <f t="shared" si="461"/>
        <v>341</v>
      </c>
    </row>
    <row r="446" spans="14:21" x14ac:dyDescent="0.2">
      <c r="N446" s="1">
        <f t="shared" si="462"/>
        <v>342</v>
      </c>
      <c r="O446" s="17">
        <f t="shared" si="463"/>
        <v>342</v>
      </c>
      <c r="T446" s="17">
        <f t="shared" si="460"/>
        <v>342</v>
      </c>
      <c r="U446" s="1">
        <f t="shared" si="461"/>
        <v>342</v>
      </c>
    </row>
    <row r="447" spans="14:21" x14ac:dyDescent="0.2">
      <c r="N447" s="1">
        <f t="shared" si="462"/>
        <v>343</v>
      </c>
      <c r="O447" s="17">
        <f t="shared" si="463"/>
        <v>343</v>
      </c>
      <c r="T447" s="17">
        <f t="shared" si="460"/>
        <v>343</v>
      </c>
      <c r="U447" s="1">
        <f t="shared" si="461"/>
        <v>343</v>
      </c>
    </row>
    <row r="448" spans="14:21" x14ac:dyDescent="0.2">
      <c r="N448" s="1">
        <f t="shared" si="462"/>
        <v>344</v>
      </c>
      <c r="O448" s="17">
        <f t="shared" si="463"/>
        <v>344</v>
      </c>
      <c r="T448" s="17">
        <f t="shared" si="460"/>
        <v>344</v>
      </c>
      <c r="U448" s="1">
        <f t="shared" si="461"/>
        <v>344</v>
      </c>
    </row>
    <row r="449" spans="14:21" x14ac:dyDescent="0.2">
      <c r="N449" s="1">
        <f t="shared" si="462"/>
        <v>345</v>
      </c>
      <c r="O449" s="17">
        <f t="shared" si="463"/>
        <v>345</v>
      </c>
      <c r="T449" s="17">
        <f t="shared" si="460"/>
        <v>345</v>
      </c>
      <c r="U449" s="1">
        <f t="shared" si="461"/>
        <v>345</v>
      </c>
    </row>
    <row r="450" spans="14:21" x14ac:dyDescent="0.2">
      <c r="N450" s="1">
        <f t="shared" si="462"/>
        <v>346</v>
      </c>
      <c r="O450" s="17">
        <f t="shared" si="463"/>
        <v>346</v>
      </c>
      <c r="T450" s="17">
        <f t="shared" si="460"/>
        <v>346</v>
      </c>
      <c r="U450" s="1">
        <f t="shared" si="461"/>
        <v>346</v>
      </c>
    </row>
    <row r="451" spans="14:21" x14ac:dyDescent="0.2">
      <c r="N451" s="1">
        <f t="shared" si="462"/>
        <v>347</v>
      </c>
      <c r="O451" s="17">
        <f t="shared" si="463"/>
        <v>347</v>
      </c>
      <c r="T451" s="17">
        <f t="shared" si="460"/>
        <v>347</v>
      </c>
      <c r="U451" s="1">
        <f t="shared" si="461"/>
        <v>347</v>
      </c>
    </row>
    <row r="452" spans="14:21" x14ac:dyDescent="0.2">
      <c r="N452" s="1">
        <f t="shared" si="462"/>
        <v>348</v>
      </c>
      <c r="O452" s="17">
        <f t="shared" si="463"/>
        <v>348</v>
      </c>
      <c r="T452" s="17">
        <f t="shared" si="460"/>
        <v>348</v>
      </c>
      <c r="U452" s="1">
        <f t="shared" si="461"/>
        <v>348</v>
      </c>
    </row>
    <row r="453" spans="14:21" x14ac:dyDescent="0.2">
      <c r="N453" s="1">
        <f t="shared" si="462"/>
        <v>349</v>
      </c>
      <c r="O453" s="17">
        <f t="shared" si="463"/>
        <v>349</v>
      </c>
      <c r="T453" s="17">
        <f t="shared" si="460"/>
        <v>349</v>
      </c>
      <c r="U453" s="1">
        <f t="shared" si="461"/>
        <v>349</v>
      </c>
    </row>
    <row r="454" spans="14:21" x14ac:dyDescent="0.2">
      <c r="N454" s="1">
        <f t="shared" si="462"/>
        <v>350</v>
      </c>
      <c r="O454" s="17">
        <f t="shared" si="463"/>
        <v>350</v>
      </c>
      <c r="T454" s="17">
        <f t="shared" si="460"/>
        <v>350</v>
      </c>
      <c r="U454" s="1">
        <f t="shared" si="461"/>
        <v>350</v>
      </c>
    </row>
    <row r="455" spans="14:21" x14ac:dyDescent="0.2">
      <c r="N455" s="1">
        <f t="shared" si="462"/>
        <v>351</v>
      </c>
      <c r="O455" s="17">
        <f t="shared" si="463"/>
        <v>351</v>
      </c>
      <c r="T455" s="17">
        <f t="shared" si="460"/>
        <v>351</v>
      </c>
      <c r="U455" s="1">
        <f t="shared" si="461"/>
        <v>351</v>
      </c>
    </row>
    <row r="456" spans="14:21" x14ac:dyDescent="0.2">
      <c r="N456" s="1">
        <f t="shared" si="462"/>
        <v>352</v>
      </c>
      <c r="O456" s="17">
        <f t="shared" si="463"/>
        <v>352</v>
      </c>
      <c r="T456" s="17">
        <f t="shared" si="460"/>
        <v>352</v>
      </c>
      <c r="U456" s="1">
        <f t="shared" si="461"/>
        <v>352</v>
      </c>
    </row>
    <row r="457" spans="14:21" x14ac:dyDescent="0.2">
      <c r="N457" s="1">
        <f t="shared" si="462"/>
        <v>353</v>
      </c>
      <c r="O457" s="17">
        <f t="shared" si="463"/>
        <v>353</v>
      </c>
      <c r="T457" s="17">
        <f t="shared" si="460"/>
        <v>353</v>
      </c>
      <c r="U457" s="1">
        <f t="shared" si="461"/>
        <v>353</v>
      </c>
    </row>
    <row r="458" spans="14:21" x14ac:dyDescent="0.2">
      <c r="N458" s="1">
        <f t="shared" si="462"/>
        <v>354</v>
      </c>
      <c r="O458" s="17">
        <f t="shared" si="463"/>
        <v>354</v>
      </c>
      <c r="T458" s="17">
        <f t="shared" si="460"/>
        <v>354</v>
      </c>
      <c r="U458" s="1">
        <f t="shared" si="461"/>
        <v>354</v>
      </c>
    </row>
    <row r="459" spans="14:21" x14ac:dyDescent="0.2">
      <c r="N459" s="1">
        <f t="shared" si="462"/>
        <v>355</v>
      </c>
      <c r="O459" s="17">
        <f t="shared" si="463"/>
        <v>355</v>
      </c>
      <c r="T459" s="17">
        <f t="shared" si="460"/>
        <v>355</v>
      </c>
      <c r="U459" s="1">
        <f t="shared" si="461"/>
        <v>355</v>
      </c>
    </row>
    <row r="460" spans="14:21" x14ac:dyDescent="0.2">
      <c r="N460" s="1">
        <f t="shared" si="462"/>
        <v>356</v>
      </c>
      <c r="O460" s="17">
        <f t="shared" si="463"/>
        <v>356</v>
      </c>
      <c r="T460" s="17">
        <f t="shared" si="460"/>
        <v>356</v>
      </c>
      <c r="U460" s="1">
        <f t="shared" si="461"/>
        <v>356</v>
      </c>
    </row>
    <row r="461" spans="14:21" x14ac:dyDescent="0.2">
      <c r="N461" s="1">
        <f t="shared" si="462"/>
        <v>357</v>
      </c>
      <c r="O461" s="17">
        <f t="shared" si="463"/>
        <v>357</v>
      </c>
      <c r="T461" s="17">
        <f t="shared" si="460"/>
        <v>357</v>
      </c>
      <c r="U461" s="1">
        <f t="shared" si="461"/>
        <v>357</v>
      </c>
    </row>
    <row r="462" spans="14:21" x14ac:dyDescent="0.2">
      <c r="N462" s="1">
        <f t="shared" si="462"/>
        <v>358</v>
      </c>
      <c r="O462" s="17">
        <f t="shared" si="463"/>
        <v>358</v>
      </c>
      <c r="T462" s="17">
        <f t="shared" si="460"/>
        <v>358</v>
      </c>
      <c r="U462" s="1">
        <f t="shared" si="461"/>
        <v>358</v>
      </c>
    </row>
    <row r="463" spans="14:21" x14ac:dyDescent="0.2">
      <c r="N463" s="1">
        <f t="shared" si="462"/>
        <v>359</v>
      </c>
      <c r="O463" s="17">
        <f t="shared" si="463"/>
        <v>359</v>
      </c>
      <c r="T463" s="17">
        <f t="shared" si="460"/>
        <v>359</v>
      </c>
      <c r="U463" s="1">
        <f t="shared" si="461"/>
        <v>359</v>
      </c>
    </row>
    <row r="464" spans="14:21" x14ac:dyDescent="0.2">
      <c r="N464" s="1">
        <f t="shared" si="462"/>
        <v>360</v>
      </c>
      <c r="O464" s="17">
        <f t="shared" si="463"/>
        <v>360</v>
      </c>
      <c r="T464" s="17">
        <f t="shared" si="460"/>
        <v>360</v>
      </c>
      <c r="U464" s="1">
        <f t="shared" si="461"/>
        <v>360</v>
      </c>
    </row>
    <row r="465" spans="14:21" x14ac:dyDescent="0.2">
      <c r="N465" s="1">
        <f t="shared" si="462"/>
        <v>361</v>
      </c>
      <c r="O465" s="17">
        <f t="shared" si="463"/>
        <v>361</v>
      </c>
      <c r="T465" s="17">
        <f t="shared" si="460"/>
        <v>361</v>
      </c>
      <c r="U465" s="1">
        <f t="shared" si="461"/>
        <v>361</v>
      </c>
    </row>
    <row r="466" spans="14:21" x14ac:dyDescent="0.2">
      <c r="N466" s="1">
        <f t="shared" si="462"/>
        <v>362</v>
      </c>
      <c r="O466" s="17">
        <f t="shared" si="463"/>
        <v>362</v>
      </c>
      <c r="T466" s="17">
        <f t="shared" si="460"/>
        <v>362</v>
      </c>
      <c r="U466" s="1">
        <f t="shared" si="461"/>
        <v>362</v>
      </c>
    </row>
    <row r="467" spans="14:21" x14ac:dyDescent="0.2">
      <c r="N467" s="1">
        <f t="shared" si="462"/>
        <v>363</v>
      </c>
      <c r="O467" s="17">
        <f t="shared" si="463"/>
        <v>363</v>
      </c>
      <c r="T467" s="17">
        <f t="shared" si="460"/>
        <v>363</v>
      </c>
      <c r="U467" s="1">
        <f t="shared" si="461"/>
        <v>363</v>
      </c>
    </row>
    <row r="468" spans="14:21" x14ac:dyDescent="0.2">
      <c r="N468" s="1">
        <f t="shared" si="462"/>
        <v>364</v>
      </c>
      <c r="O468" s="17">
        <f t="shared" si="463"/>
        <v>364</v>
      </c>
      <c r="T468" s="17">
        <f t="shared" si="460"/>
        <v>364</v>
      </c>
      <c r="U468" s="1">
        <f t="shared" si="461"/>
        <v>364</v>
      </c>
    </row>
    <row r="469" spans="14:21" x14ac:dyDescent="0.2">
      <c r="N469" s="1">
        <f t="shared" si="462"/>
        <v>365</v>
      </c>
      <c r="O469" s="17">
        <f t="shared" si="463"/>
        <v>365</v>
      </c>
      <c r="T469" s="17">
        <f t="shared" si="460"/>
        <v>365</v>
      </c>
      <c r="U469" s="1">
        <f t="shared" si="461"/>
        <v>365</v>
      </c>
    </row>
    <row r="470" spans="14:21" x14ac:dyDescent="0.2">
      <c r="N470" s="1">
        <f t="shared" si="462"/>
        <v>366</v>
      </c>
      <c r="O470" s="17">
        <f t="shared" si="463"/>
        <v>366</v>
      </c>
      <c r="T470" s="17">
        <f t="shared" si="460"/>
        <v>366</v>
      </c>
      <c r="U470" s="1">
        <f t="shared" si="461"/>
        <v>366</v>
      </c>
    </row>
    <row r="471" spans="14:21" x14ac:dyDescent="0.2">
      <c r="N471" s="1">
        <f t="shared" si="462"/>
        <v>367</v>
      </c>
      <c r="O471" s="17">
        <f t="shared" si="463"/>
        <v>367</v>
      </c>
      <c r="T471" s="17">
        <f t="shared" si="460"/>
        <v>367</v>
      </c>
      <c r="U471" s="1">
        <f t="shared" si="461"/>
        <v>367</v>
      </c>
    </row>
    <row r="472" spans="14:21" x14ac:dyDescent="0.2">
      <c r="N472" s="1">
        <f t="shared" si="462"/>
        <v>368</v>
      </c>
      <c r="O472" s="17">
        <f t="shared" si="463"/>
        <v>368</v>
      </c>
      <c r="T472" s="17">
        <f t="shared" si="460"/>
        <v>368</v>
      </c>
      <c r="U472" s="1">
        <f t="shared" si="461"/>
        <v>368</v>
      </c>
    </row>
    <row r="473" spans="14:21" x14ac:dyDescent="0.2">
      <c r="N473" s="1">
        <f t="shared" si="462"/>
        <v>369</v>
      </c>
      <c r="O473" s="17">
        <f t="shared" si="463"/>
        <v>369</v>
      </c>
      <c r="T473" s="17">
        <f t="shared" ref="T473:T536" si="464">N473</f>
        <v>369</v>
      </c>
      <c r="U473" s="1">
        <f t="shared" ref="U473:U536" si="465">N473</f>
        <v>369</v>
      </c>
    </row>
    <row r="474" spans="14:21" x14ac:dyDescent="0.2">
      <c r="N474" s="1">
        <f t="shared" ref="N474:N537" si="466">N473+1</f>
        <v>370</v>
      </c>
      <c r="O474" s="17">
        <f t="shared" ref="O474:O537" si="467">O473+1</f>
        <v>370</v>
      </c>
      <c r="T474" s="17">
        <f t="shared" si="464"/>
        <v>370</v>
      </c>
      <c r="U474" s="1">
        <f t="shared" si="465"/>
        <v>370</v>
      </c>
    </row>
    <row r="475" spans="14:21" x14ac:dyDescent="0.2">
      <c r="N475" s="1">
        <f t="shared" si="466"/>
        <v>371</v>
      </c>
      <c r="O475" s="17">
        <f t="shared" si="467"/>
        <v>371</v>
      </c>
      <c r="T475" s="17">
        <f t="shared" si="464"/>
        <v>371</v>
      </c>
      <c r="U475" s="1">
        <f t="shared" si="465"/>
        <v>371</v>
      </c>
    </row>
    <row r="476" spans="14:21" x14ac:dyDescent="0.2">
      <c r="N476" s="1">
        <f t="shared" si="466"/>
        <v>372</v>
      </c>
      <c r="O476" s="17">
        <f t="shared" si="467"/>
        <v>372</v>
      </c>
      <c r="T476" s="17">
        <f t="shared" si="464"/>
        <v>372</v>
      </c>
      <c r="U476" s="1">
        <f t="shared" si="465"/>
        <v>372</v>
      </c>
    </row>
    <row r="477" spans="14:21" x14ac:dyDescent="0.2">
      <c r="N477" s="1">
        <f t="shared" si="466"/>
        <v>373</v>
      </c>
      <c r="O477" s="17">
        <f t="shared" si="467"/>
        <v>373</v>
      </c>
      <c r="T477" s="17">
        <f t="shared" si="464"/>
        <v>373</v>
      </c>
      <c r="U477" s="1">
        <f t="shared" si="465"/>
        <v>373</v>
      </c>
    </row>
    <row r="478" spans="14:21" x14ac:dyDescent="0.2">
      <c r="N478" s="1">
        <f t="shared" si="466"/>
        <v>374</v>
      </c>
      <c r="O478" s="17">
        <f t="shared" si="467"/>
        <v>374</v>
      </c>
      <c r="T478" s="17">
        <f t="shared" si="464"/>
        <v>374</v>
      </c>
      <c r="U478" s="1">
        <f t="shared" si="465"/>
        <v>374</v>
      </c>
    </row>
    <row r="479" spans="14:21" x14ac:dyDescent="0.2">
      <c r="N479" s="1">
        <f t="shared" si="466"/>
        <v>375</v>
      </c>
      <c r="O479" s="17">
        <f t="shared" si="467"/>
        <v>375</v>
      </c>
      <c r="T479" s="17">
        <f t="shared" si="464"/>
        <v>375</v>
      </c>
      <c r="U479" s="1">
        <f t="shared" si="465"/>
        <v>375</v>
      </c>
    </row>
    <row r="480" spans="14:21" x14ac:dyDescent="0.2">
      <c r="N480" s="1">
        <f t="shared" si="466"/>
        <v>376</v>
      </c>
      <c r="O480" s="17">
        <f t="shared" si="467"/>
        <v>376</v>
      </c>
      <c r="T480" s="17">
        <f t="shared" si="464"/>
        <v>376</v>
      </c>
      <c r="U480" s="1">
        <f t="shared" si="465"/>
        <v>376</v>
      </c>
    </row>
    <row r="481" spans="14:21" x14ac:dyDescent="0.2">
      <c r="N481" s="1">
        <f t="shared" si="466"/>
        <v>377</v>
      </c>
      <c r="O481" s="17">
        <f t="shared" si="467"/>
        <v>377</v>
      </c>
      <c r="T481" s="17">
        <f t="shared" si="464"/>
        <v>377</v>
      </c>
      <c r="U481" s="1">
        <f t="shared" si="465"/>
        <v>377</v>
      </c>
    </row>
    <row r="482" spans="14:21" x14ac:dyDescent="0.2">
      <c r="N482" s="1">
        <f t="shared" si="466"/>
        <v>378</v>
      </c>
      <c r="O482" s="17">
        <f t="shared" si="467"/>
        <v>378</v>
      </c>
      <c r="T482" s="17">
        <f t="shared" si="464"/>
        <v>378</v>
      </c>
      <c r="U482" s="1">
        <f t="shared" si="465"/>
        <v>378</v>
      </c>
    </row>
    <row r="483" spans="14:21" x14ac:dyDescent="0.2">
      <c r="N483" s="1">
        <f t="shared" si="466"/>
        <v>379</v>
      </c>
      <c r="O483" s="17">
        <f t="shared" si="467"/>
        <v>379</v>
      </c>
      <c r="T483" s="17">
        <f t="shared" si="464"/>
        <v>379</v>
      </c>
      <c r="U483" s="1">
        <f t="shared" si="465"/>
        <v>379</v>
      </c>
    </row>
    <row r="484" spans="14:21" x14ac:dyDescent="0.2">
      <c r="N484" s="1">
        <f t="shared" si="466"/>
        <v>380</v>
      </c>
      <c r="O484" s="17">
        <f t="shared" si="467"/>
        <v>380</v>
      </c>
      <c r="T484" s="17">
        <f t="shared" si="464"/>
        <v>380</v>
      </c>
      <c r="U484" s="1">
        <f t="shared" si="465"/>
        <v>380</v>
      </c>
    </row>
    <row r="485" spans="14:21" x14ac:dyDescent="0.2">
      <c r="N485" s="1">
        <f t="shared" si="466"/>
        <v>381</v>
      </c>
      <c r="O485" s="17">
        <f t="shared" si="467"/>
        <v>381</v>
      </c>
      <c r="T485" s="17">
        <f t="shared" si="464"/>
        <v>381</v>
      </c>
      <c r="U485" s="1">
        <f t="shared" si="465"/>
        <v>381</v>
      </c>
    </row>
    <row r="486" spans="14:21" x14ac:dyDescent="0.2">
      <c r="N486" s="1">
        <f t="shared" si="466"/>
        <v>382</v>
      </c>
      <c r="O486" s="17">
        <f t="shared" si="467"/>
        <v>382</v>
      </c>
      <c r="T486" s="17">
        <f t="shared" si="464"/>
        <v>382</v>
      </c>
      <c r="U486" s="1">
        <f t="shared" si="465"/>
        <v>382</v>
      </c>
    </row>
    <row r="487" spans="14:21" x14ac:dyDescent="0.2">
      <c r="N487" s="1">
        <f t="shared" si="466"/>
        <v>383</v>
      </c>
      <c r="O487" s="17">
        <f t="shared" si="467"/>
        <v>383</v>
      </c>
      <c r="T487" s="17">
        <f t="shared" si="464"/>
        <v>383</v>
      </c>
      <c r="U487" s="1">
        <f t="shared" si="465"/>
        <v>383</v>
      </c>
    </row>
    <row r="488" spans="14:21" x14ac:dyDescent="0.2">
      <c r="N488" s="1">
        <f t="shared" si="466"/>
        <v>384</v>
      </c>
      <c r="O488" s="17">
        <f t="shared" si="467"/>
        <v>384</v>
      </c>
      <c r="T488" s="17">
        <f t="shared" si="464"/>
        <v>384</v>
      </c>
      <c r="U488" s="1">
        <f t="shared" si="465"/>
        <v>384</v>
      </c>
    </row>
    <row r="489" spans="14:21" x14ac:dyDescent="0.2">
      <c r="N489" s="1">
        <f t="shared" si="466"/>
        <v>385</v>
      </c>
      <c r="O489" s="17">
        <f t="shared" si="467"/>
        <v>385</v>
      </c>
      <c r="T489" s="17">
        <f t="shared" si="464"/>
        <v>385</v>
      </c>
      <c r="U489" s="1">
        <f t="shared" si="465"/>
        <v>385</v>
      </c>
    </row>
    <row r="490" spans="14:21" x14ac:dyDescent="0.2">
      <c r="N490" s="1">
        <f t="shared" si="466"/>
        <v>386</v>
      </c>
      <c r="O490" s="17">
        <f t="shared" si="467"/>
        <v>386</v>
      </c>
      <c r="T490" s="17">
        <f t="shared" si="464"/>
        <v>386</v>
      </c>
      <c r="U490" s="1">
        <f t="shared" si="465"/>
        <v>386</v>
      </c>
    </row>
    <row r="491" spans="14:21" x14ac:dyDescent="0.2">
      <c r="N491" s="1">
        <f t="shared" si="466"/>
        <v>387</v>
      </c>
      <c r="O491" s="17">
        <f t="shared" si="467"/>
        <v>387</v>
      </c>
      <c r="T491" s="17">
        <f t="shared" si="464"/>
        <v>387</v>
      </c>
      <c r="U491" s="1">
        <f t="shared" si="465"/>
        <v>387</v>
      </c>
    </row>
    <row r="492" spans="14:21" x14ac:dyDescent="0.2">
      <c r="N492" s="1">
        <f t="shared" si="466"/>
        <v>388</v>
      </c>
      <c r="O492" s="17">
        <f t="shared" si="467"/>
        <v>388</v>
      </c>
      <c r="T492" s="17">
        <f t="shared" si="464"/>
        <v>388</v>
      </c>
      <c r="U492" s="1">
        <f t="shared" si="465"/>
        <v>388</v>
      </c>
    </row>
    <row r="493" spans="14:21" x14ac:dyDescent="0.2">
      <c r="N493" s="1">
        <f t="shared" si="466"/>
        <v>389</v>
      </c>
      <c r="O493" s="17">
        <f t="shared" si="467"/>
        <v>389</v>
      </c>
      <c r="T493" s="17">
        <f t="shared" si="464"/>
        <v>389</v>
      </c>
      <c r="U493" s="1">
        <f t="shared" si="465"/>
        <v>389</v>
      </c>
    </row>
    <row r="494" spans="14:21" x14ac:dyDescent="0.2">
      <c r="N494" s="1">
        <f t="shared" si="466"/>
        <v>390</v>
      </c>
      <c r="O494" s="17">
        <f t="shared" si="467"/>
        <v>390</v>
      </c>
      <c r="T494" s="17">
        <f t="shared" si="464"/>
        <v>390</v>
      </c>
      <c r="U494" s="1">
        <f t="shared" si="465"/>
        <v>390</v>
      </c>
    </row>
    <row r="495" spans="14:21" x14ac:dyDescent="0.2">
      <c r="N495" s="1">
        <f t="shared" si="466"/>
        <v>391</v>
      </c>
      <c r="O495" s="17">
        <f t="shared" si="467"/>
        <v>391</v>
      </c>
      <c r="T495" s="17">
        <f t="shared" si="464"/>
        <v>391</v>
      </c>
      <c r="U495" s="1">
        <f t="shared" si="465"/>
        <v>391</v>
      </c>
    </row>
    <row r="496" spans="14:21" x14ac:dyDescent="0.2">
      <c r="N496" s="1">
        <f t="shared" si="466"/>
        <v>392</v>
      </c>
      <c r="O496" s="17">
        <f t="shared" si="467"/>
        <v>392</v>
      </c>
      <c r="T496" s="17">
        <f t="shared" si="464"/>
        <v>392</v>
      </c>
      <c r="U496" s="1">
        <f t="shared" si="465"/>
        <v>392</v>
      </c>
    </row>
    <row r="497" spans="14:21" x14ac:dyDescent="0.2">
      <c r="N497" s="1">
        <f t="shared" si="466"/>
        <v>393</v>
      </c>
      <c r="O497" s="17">
        <f t="shared" si="467"/>
        <v>393</v>
      </c>
      <c r="T497" s="17">
        <f t="shared" si="464"/>
        <v>393</v>
      </c>
      <c r="U497" s="1">
        <f t="shared" si="465"/>
        <v>393</v>
      </c>
    </row>
    <row r="498" spans="14:21" x14ac:dyDescent="0.2">
      <c r="N498" s="1">
        <f t="shared" si="466"/>
        <v>394</v>
      </c>
      <c r="O498" s="17">
        <f t="shared" si="467"/>
        <v>394</v>
      </c>
      <c r="T498" s="17">
        <f t="shared" si="464"/>
        <v>394</v>
      </c>
      <c r="U498" s="1">
        <f t="shared" si="465"/>
        <v>394</v>
      </c>
    </row>
    <row r="499" spans="14:21" x14ac:dyDescent="0.2">
      <c r="N499" s="1">
        <f t="shared" si="466"/>
        <v>395</v>
      </c>
      <c r="O499" s="17">
        <f t="shared" si="467"/>
        <v>395</v>
      </c>
      <c r="T499" s="17">
        <f t="shared" si="464"/>
        <v>395</v>
      </c>
      <c r="U499" s="1">
        <f t="shared" si="465"/>
        <v>395</v>
      </c>
    </row>
    <row r="500" spans="14:21" x14ac:dyDescent="0.2">
      <c r="N500" s="1">
        <f t="shared" si="466"/>
        <v>396</v>
      </c>
      <c r="O500" s="17">
        <f t="shared" si="467"/>
        <v>396</v>
      </c>
      <c r="T500" s="17">
        <f t="shared" si="464"/>
        <v>396</v>
      </c>
      <c r="U500" s="1">
        <f t="shared" si="465"/>
        <v>396</v>
      </c>
    </row>
    <row r="501" spans="14:21" x14ac:dyDescent="0.2">
      <c r="N501" s="1">
        <f t="shared" si="466"/>
        <v>397</v>
      </c>
      <c r="O501" s="17">
        <f t="shared" si="467"/>
        <v>397</v>
      </c>
      <c r="T501" s="17">
        <f t="shared" si="464"/>
        <v>397</v>
      </c>
      <c r="U501" s="1">
        <f t="shared" si="465"/>
        <v>397</v>
      </c>
    </row>
    <row r="502" spans="14:21" x14ac:dyDescent="0.2">
      <c r="N502" s="1">
        <f t="shared" si="466"/>
        <v>398</v>
      </c>
      <c r="O502" s="17">
        <f t="shared" si="467"/>
        <v>398</v>
      </c>
      <c r="T502" s="17">
        <f t="shared" si="464"/>
        <v>398</v>
      </c>
      <c r="U502" s="1">
        <f t="shared" si="465"/>
        <v>398</v>
      </c>
    </row>
    <row r="503" spans="14:21" x14ac:dyDescent="0.2">
      <c r="N503" s="1">
        <f t="shared" si="466"/>
        <v>399</v>
      </c>
      <c r="O503" s="17">
        <f t="shared" si="467"/>
        <v>399</v>
      </c>
      <c r="T503" s="17">
        <f t="shared" si="464"/>
        <v>399</v>
      </c>
      <c r="U503" s="1">
        <f t="shared" si="465"/>
        <v>399</v>
      </c>
    </row>
    <row r="504" spans="14:21" x14ac:dyDescent="0.2">
      <c r="N504" s="1">
        <f t="shared" si="466"/>
        <v>400</v>
      </c>
      <c r="O504" s="17">
        <f t="shared" si="467"/>
        <v>400</v>
      </c>
      <c r="T504" s="17">
        <f t="shared" si="464"/>
        <v>400</v>
      </c>
      <c r="U504" s="1">
        <f t="shared" si="465"/>
        <v>400</v>
      </c>
    </row>
    <row r="505" spans="14:21" x14ac:dyDescent="0.2">
      <c r="N505" s="1">
        <f t="shared" si="466"/>
        <v>401</v>
      </c>
      <c r="O505" s="17">
        <f t="shared" si="467"/>
        <v>401</v>
      </c>
      <c r="T505" s="17">
        <f t="shared" si="464"/>
        <v>401</v>
      </c>
      <c r="U505" s="1">
        <f t="shared" si="465"/>
        <v>401</v>
      </c>
    </row>
    <row r="506" spans="14:21" x14ac:dyDescent="0.2">
      <c r="N506" s="1">
        <f t="shared" si="466"/>
        <v>402</v>
      </c>
      <c r="O506" s="17">
        <f t="shared" si="467"/>
        <v>402</v>
      </c>
      <c r="T506" s="17">
        <f t="shared" si="464"/>
        <v>402</v>
      </c>
      <c r="U506" s="1">
        <f t="shared" si="465"/>
        <v>402</v>
      </c>
    </row>
    <row r="507" spans="14:21" x14ac:dyDescent="0.2">
      <c r="N507" s="1">
        <f t="shared" si="466"/>
        <v>403</v>
      </c>
      <c r="O507" s="17">
        <f t="shared" si="467"/>
        <v>403</v>
      </c>
      <c r="T507" s="17">
        <f t="shared" si="464"/>
        <v>403</v>
      </c>
      <c r="U507" s="1">
        <f t="shared" si="465"/>
        <v>403</v>
      </c>
    </row>
    <row r="508" spans="14:21" x14ac:dyDescent="0.2">
      <c r="N508" s="1">
        <f t="shared" si="466"/>
        <v>404</v>
      </c>
      <c r="O508" s="17">
        <f t="shared" si="467"/>
        <v>404</v>
      </c>
      <c r="T508" s="17">
        <f t="shared" si="464"/>
        <v>404</v>
      </c>
      <c r="U508" s="1">
        <f t="shared" si="465"/>
        <v>404</v>
      </c>
    </row>
    <row r="509" spans="14:21" x14ac:dyDescent="0.2">
      <c r="N509" s="1">
        <f t="shared" si="466"/>
        <v>405</v>
      </c>
      <c r="O509" s="17">
        <f t="shared" si="467"/>
        <v>405</v>
      </c>
      <c r="T509" s="17">
        <f t="shared" si="464"/>
        <v>405</v>
      </c>
      <c r="U509" s="1">
        <f t="shared" si="465"/>
        <v>405</v>
      </c>
    </row>
    <row r="510" spans="14:21" x14ac:dyDescent="0.2">
      <c r="N510" s="1">
        <f t="shared" si="466"/>
        <v>406</v>
      </c>
      <c r="O510" s="17">
        <f t="shared" si="467"/>
        <v>406</v>
      </c>
      <c r="T510" s="17">
        <f t="shared" si="464"/>
        <v>406</v>
      </c>
      <c r="U510" s="1">
        <f t="shared" si="465"/>
        <v>406</v>
      </c>
    </row>
    <row r="511" spans="14:21" x14ac:dyDescent="0.2">
      <c r="N511" s="1">
        <f t="shared" si="466"/>
        <v>407</v>
      </c>
      <c r="O511" s="17">
        <f t="shared" si="467"/>
        <v>407</v>
      </c>
      <c r="T511" s="17">
        <f t="shared" si="464"/>
        <v>407</v>
      </c>
      <c r="U511" s="1">
        <f t="shared" si="465"/>
        <v>407</v>
      </c>
    </row>
    <row r="512" spans="14:21" x14ac:dyDescent="0.2">
      <c r="N512" s="1">
        <f t="shared" si="466"/>
        <v>408</v>
      </c>
      <c r="O512" s="17">
        <f t="shared" si="467"/>
        <v>408</v>
      </c>
      <c r="T512" s="17">
        <f t="shared" si="464"/>
        <v>408</v>
      </c>
      <c r="U512" s="1">
        <f t="shared" si="465"/>
        <v>408</v>
      </c>
    </row>
    <row r="513" spans="14:21" x14ac:dyDescent="0.2">
      <c r="N513" s="1">
        <f t="shared" si="466"/>
        <v>409</v>
      </c>
      <c r="O513" s="17">
        <f t="shared" si="467"/>
        <v>409</v>
      </c>
      <c r="T513" s="17">
        <f t="shared" si="464"/>
        <v>409</v>
      </c>
      <c r="U513" s="1">
        <f t="shared" si="465"/>
        <v>409</v>
      </c>
    </row>
    <row r="514" spans="14:21" x14ac:dyDescent="0.2">
      <c r="N514" s="1">
        <f t="shared" si="466"/>
        <v>410</v>
      </c>
      <c r="O514" s="17">
        <f t="shared" si="467"/>
        <v>410</v>
      </c>
      <c r="T514" s="17">
        <f t="shared" si="464"/>
        <v>410</v>
      </c>
      <c r="U514" s="1">
        <f t="shared" si="465"/>
        <v>410</v>
      </c>
    </row>
    <row r="515" spans="14:21" x14ac:dyDescent="0.2">
      <c r="N515" s="1">
        <f t="shared" si="466"/>
        <v>411</v>
      </c>
      <c r="O515" s="17">
        <f t="shared" si="467"/>
        <v>411</v>
      </c>
      <c r="T515" s="17">
        <f t="shared" si="464"/>
        <v>411</v>
      </c>
      <c r="U515" s="1">
        <f t="shared" si="465"/>
        <v>411</v>
      </c>
    </row>
    <row r="516" spans="14:21" x14ac:dyDescent="0.2">
      <c r="N516" s="1">
        <f t="shared" si="466"/>
        <v>412</v>
      </c>
      <c r="O516" s="17">
        <f t="shared" si="467"/>
        <v>412</v>
      </c>
      <c r="T516" s="17">
        <f t="shared" si="464"/>
        <v>412</v>
      </c>
      <c r="U516" s="1">
        <f t="shared" si="465"/>
        <v>412</v>
      </c>
    </row>
    <row r="517" spans="14:21" x14ac:dyDescent="0.2">
      <c r="N517" s="1">
        <f t="shared" si="466"/>
        <v>413</v>
      </c>
      <c r="O517" s="17">
        <f t="shared" si="467"/>
        <v>413</v>
      </c>
      <c r="T517" s="17">
        <f t="shared" si="464"/>
        <v>413</v>
      </c>
      <c r="U517" s="1">
        <f t="shared" si="465"/>
        <v>413</v>
      </c>
    </row>
    <row r="518" spans="14:21" x14ac:dyDescent="0.2">
      <c r="N518" s="1">
        <f t="shared" si="466"/>
        <v>414</v>
      </c>
      <c r="O518" s="17">
        <f t="shared" si="467"/>
        <v>414</v>
      </c>
      <c r="T518" s="17">
        <f t="shared" si="464"/>
        <v>414</v>
      </c>
      <c r="U518" s="1">
        <f t="shared" si="465"/>
        <v>414</v>
      </c>
    </row>
    <row r="519" spans="14:21" x14ac:dyDescent="0.2">
      <c r="N519" s="1">
        <f t="shared" si="466"/>
        <v>415</v>
      </c>
      <c r="O519" s="17">
        <f t="shared" si="467"/>
        <v>415</v>
      </c>
      <c r="T519" s="17">
        <f t="shared" si="464"/>
        <v>415</v>
      </c>
      <c r="U519" s="1">
        <f t="shared" si="465"/>
        <v>415</v>
      </c>
    </row>
    <row r="520" spans="14:21" x14ac:dyDescent="0.2">
      <c r="N520" s="1">
        <f t="shared" si="466"/>
        <v>416</v>
      </c>
      <c r="O520" s="17">
        <f t="shared" si="467"/>
        <v>416</v>
      </c>
      <c r="T520" s="17">
        <f t="shared" si="464"/>
        <v>416</v>
      </c>
      <c r="U520" s="1">
        <f t="shared" si="465"/>
        <v>416</v>
      </c>
    </row>
    <row r="521" spans="14:21" x14ac:dyDescent="0.2">
      <c r="N521" s="1">
        <f t="shared" si="466"/>
        <v>417</v>
      </c>
      <c r="O521" s="17">
        <f t="shared" si="467"/>
        <v>417</v>
      </c>
      <c r="T521" s="17">
        <f t="shared" si="464"/>
        <v>417</v>
      </c>
      <c r="U521" s="1">
        <f t="shared" si="465"/>
        <v>417</v>
      </c>
    </row>
    <row r="522" spans="14:21" x14ac:dyDescent="0.2">
      <c r="N522" s="1">
        <f t="shared" si="466"/>
        <v>418</v>
      </c>
      <c r="O522" s="17">
        <f t="shared" si="467"/>
        <v>418</v>
      </c>
      <c r="T522" s="17">
        <f t="shared" si="464"/>
        <v>418</v>
      </c>
      <c r="U522" s="1">
        <f t="shared" si="465"/>
        <v>418</v>
      </c>
    </row>
    <row r="523" spans="14:21" x14ac:dyDescent="0.2">
      <c r="N523" s="1">
        <f t="shared" si="466"/>
        <v>419</v>
      </c>
      <c r="O523" s="17">
        <f t="shared" si="467"/>
        <v>419</v>
      </c>
      <c r="T523" s="17">
        <f t="shared" si="464"/>
        <v>419</v>
      </c>
      <c r="U523" s="1">
        <f t="shared" si="465"/>
        <v>419</v>
      </c>
    </row>
    <row r="524" spans="14:21" x14ac:dyDescent="0.2">
      <c r="N524" s="1">
        <f t="shared" si="466"/>
        <v>420</v>
      </c>
      <c r="O524" s="17">
        <f t="shared" si="467"/>
        <v>420</v>
      </c>
      <c r="T524" s="17">
        <f t="shared" si="464"/>
        <v>420</v>
      </c>
      <c r="U524" s="1">
        <f t="shared" si="465"/>
        <v>420</v>
      </c>
    </row>
    <row r="525" spans="14:21" x14ac:dyDescent="0.2">
      <c r="N525" s="1">
        <f t="shared" si="466"/>
        <v>421</v>
      </c>
      <c r="O525" s="17">
        <f t="shared" si="467"/>
        <v>421</v>
      </c>
      <c r="T525" s="17">
        <f t="shared" si="464"/>
        <v>421</v>
      </c>
      <c r="U525" s="1">
        <f t="shared" si="465"/>
        <v>421</v>
      </c>
    </row>
    <row r="526" spans="14:21" x14ac:dyDescent="0.2">
      <c r="N526" s="1">
        <f t="shared" si="466"/>
        <v>422</v>
      </c>
      <c r="O526" s="17">
        <f t="shared" si="467"/>
        <v>422</v>
      </c>
      <c r="T526" s="17">
        <f t="shared" si="464"/>
        <v>422</v>
      </c>
      <c r="U526" s="1">
        <f t="shared" si="465"/>
        <v>422</v>
      </c>
    </row>
    <row r="527" spans="14:21" x14ac:dyDescent="0.2">
      <c r="N527" s="1">
        <f t="shared" si="466"/>
        <v>423</v>
      </c>
      <c r="O527" s="17">
        <f t="shared" si="467"/>
        <v>423</v>
      </c>
      <c r="T527" s="17">
        <f t="shared" si="464"/>
        <v>423</v>
      </c>
      <c r="U527" s="1">
        <f t="shared" si="465"/>
        <v>423</v>
      </c>
    </row>
    <row r="528" spans="14:21" x14ac:dyDescent="0.2">
      <c r="N528" s="1">
        <f t="shared" si="466"/>
        <v>424</v>
      </c>
      <c r="O528" s="17">
        <f t="shared" si="467"/>
        <v>424</v>
      </c>
      <c r="T528" s="17">
        <f t="shared" si="464"/>
        <v>424</v>
      </c>
      <c r="U528" s="1">
        <f t="shared" si="465"/>
        <v>424</v>
      </c>
    </row>
    <row r="529" spans="14:21" x14ac:dyDescent="0.2">
      <c r="N529" s="1">
        <f t="shared" si="466"/>
        <v>425</v>
      </c>
      <c r="O529" s="17">
        <f t="shared" si="467"/>
        <v>425</v>
      </c>
      <c r="T529" s="17">
        <f t="shared" si="464"/>
        <v>425</v>
      </c>
      <c r="U529" s="1">
        <f t="shared" si="465"/>
        <v>425</v>
      </c>
    </row>
    <row r="530" spans="14:21" x14ac:dyDescent="0.2">
      <c r="N530" s="1">
        <f t="shared" si="466"/>
        <v>426</v>
      </c>
      <c r="O530" s="17">
        <f t="shared" si="467"/>
        <v>426</v>
      </c>
      <c r="T530" s="17">
        <f t="shared" si="464"/>
        <v>426</v>
      </c>
      <c r="U530" s="1">
        <f t="shared" si="465"/>
        <v>426</v>
      </c>
    </row>
    <row r="531" spans="14:21" x14ac:dyDescent="0.2">
      <c r="N531" s="1">
        <f t="shared" si="466"/>
        <v>427</v>
      </c>
      <c r="O531" s="17">
        <f t="shared" si="467"/>
        <v>427</v>
      </c>
      <c r="T531" s="17">
        <f t="shared" si="464"/>
        <v>427</v>
      </c>
      <c r="U531" s="1">
        <f t="shared" si="465"/>
        <v>427</v>
      </c>
    </row>
    <row r="532" spans="14:21" x14ac:dyDescent="0.2">
      <c r="N532" s="1">
        <f t="shared" si="466"/>
        <v>428</v>
      </c>
      <c r="O532" s="17">
        <f t="shared" si="467"/>
        <v>428</v>
      </c>
      <c r="T532" s="17">
        <f t="shared" si="464"/>
        <v>428</v>
      </c>
      <c r="U532" s="1">
        <f t="shared" si="465"/>
        <v>428</v>
      </c>
    </row>
    <row r="533" spans="14:21" x14ac:dyDescent="0.2">
      <c r="N533" s="1">
        <f t="shared" si="466"/>
        <v>429</v>
      </c>
      <c r="O533" s="17">
        <f t="shared" si="467"/>
        <v>429</v>
      </c>
      <c r="T533" s="17">
        <f t="shared" si="464"/>
        <v>429</v>
      </c>
      <c r="U533" s="1">
        <f t="shared" si="465"/>
        <v>429</v>
      </c>
    </row>
    <row r="534" spans="14:21" x14ac:dyDescent="0.2">
      <c r="N534" s="1">
        <f t="shared" si="466"/>
        <v>430</v>
      </c>
      <c r="O534" s="17">
        <f t="shared" si="467"/>
        <v>430</v>
      </c>
      <c r="T534" s="17">
        <f t="shared" si="464"/>
        <v>430</v>
      </c>
      <c r="U534" s="1">
        <f t="shared" si="465"/>
        <v>430</v>
      </c>
    </row>
    <row r="535" spans="14:21" x14ac:dyDescent="0.2">
      <c r="N535" s="1">
        <f t="shared" si="466"/>
        <v>431</v>
      </c>
      <c r="O535" s="17">
        <f t="shared" si="467"/>
        <v>431</v>
      </c>
      <c r="T535" s="17">
        <f t="shared" si="464"/>
        <v>431</v>
      </c>
      <c r="U535" s="1">
        <f t="shared" si="465"/>
        <v>431</v>
      </c>
    </row>
    <row r="536" spans="14:21" x14ac:dyDescent="0.2">
      <c r="N536" s="1">
        <f t="shared" si="466"/>
        <v>432</v>
      </c>
      <c r="O536" s="17">
        <f t="shared" si="467"/>
        <v>432</v>
      </c>
      <c r="T536" s="17">
        <f t="shared" si="464"/>
        <v>432</v>
      </c>
      <c r="U536" s="1">
        <f t="shared" si="465"/>
        <v>432</v>
      </c>
    </row>
    <row r="537" spans="14:21" x14ac:dyDescent="0.2">
      <c r="N537" s="1">
        <f t="shared" si="466"/>
        <v>433</v>
      </c>
      <c r="O537" s="17">
        <f t="shared" si="467"/>
        <v>433</v>
      </c>
      <c r="T537" s="17">
        <f t="shared" ref="T537:T600" si="468">N537</f>
        <v>433</v>
      </c>
      <c r="U537" s="1">
        <f t="shared" ref="U537:U600" si="469">N537</f>
        <v>433</v>
      </c>
    </row>
    <row r="538" spans="14:21" x14ac:dyDescent="0.2">
      <c r="N538" s="1">
        <f t="shared" ref="N538:N601" si="470">N537+1</f>
        <v>434</v>
      </c>
      <c r="O538" s="17">
        <f t="shared" ref="O538:O601" si="471">O537+1</f>
        <v>434</v>
      </c>
      <c r="T538" s="17">
        <f t="shared" si="468"/>
        <v>434</v>
      </c>
      <c r="U538" s="1">
        <f t="shared" si="469"/>
        <v>434</v>
      </c>
    </row>
    <row r="539" spans="14:21" x14ac:dyDescent="0.2">
      <c r="N539" s="1">
        <f t="shared" si="470"/>
        <v>435</v>
      </c>
      <c r="O539" s="17">
        <f t="shared" si="471"/>
        <v>435</v>
      </c>
      <c r="T539" s="17">
        <f t="shared" si="468"/>
        <v>435</v>
      </c>
      <c r="U539" s="1">
        <f t="shared" si="469"/>
        <v>435</v>
      </c>
    </row>
    <row r="540" spans="14:21" x14ac:dyDescent="0.2">
      <c r="N540" s="1">
        <f t="shared" si="470"/>
        <v>436</v>
      </c>
      <c r="O540" s="17">
        <f t="shared" si="471"/>
        <v>436</v>
      </c>
      <c r="T540" s="17">
        <f t="shared" si="468"/>
        <v>436</v>
      </c>
      <c r="U540" s="1">
        <f t="shared" si="469"/>
        <v>436</v>
      </c>
    </row>
    <row r="541" spans="14:21" x14ac:dyDescent="0.2">
      <c r="N541" s="1">
        <f t="shared" si="470"/>
        <v>437</v>
      </c>
      <c r="O541" s="17">
        <f t="shared" si="471"/>
        <v>437</v>
      </c>
      <c r="T541" s="17">
        <f t="shared" si="468"/>
        <v>437</v>
      </c>
      <c r="U541" s="1">
        <f t="shared" si="469"/>
        <v>437</v>
      </c>
    </row>
    <row r="542" spans="14:21" x14ac:dyDescent="0.2">
      <c r="N542" s="1">
        <f t="shared" si="470"/>
        <v>438</v>
      </c>
      <c r="O542" s="17">
        <f t="shared" si="471"/>
        <v>438</v>
      </c>
      <c r="T542" s="17">
        <f t="shared" si="468"/>
        <v>438</v>
      </c>
      <c r="U542" s="1">
        <f t="shared" si="469"/>
        <v>438</v>
      </c>
    </row>
    <row r="543" spans="14:21" x14ac:dyDescent="0.2">
      <c r="N543" s="1">
        <f t="shared" si="470"/>
        <v>439</v>
      </c>
      <c r="O543" s="17">
        <f t="shared" si="471"/>
        <v>439</v>
      </c>
      <c r="T543" s="17">
        <f t="shared" si="468"/>
        <v>439</v>
      </c>
      <c r="U543" s="1">
        <f t="shared" si="469"/>
        <v>439</v>
      </c>
    </row>
    <row r="544" spans="14:21" x14ac:dyDescent="0.2">
      <c r="N544" s="1">
        <f t="shared" si="470"/>
        <v>440</v>
      </c>
      <c r="O544" s="17">
        <f t="shared" si="471"/>
        <v>440</v>
      </c>
      <c r="T544" s="17">
        <f t="shared" si="468"/>
        <v>440</v>
      </c>
      <c r="U544" s="1">
        <f t="shared" si="469"/>
        <v>440</v>
      </c>
    </row>
    <row r="545" spans="14:21" x14ac:dyDescent="0.2">
      <c r="N545" s="1">
        <f t="shared" si="470"/>
        <v>441</v>
      </c>
      <c r="O545" s="17">
        <f t="shared" si="471"/>
        <v>441</v>
      </c>
      <c r="T545" s="17">
        <f t="shared" si="468"/>
        <v>441</v>
      </c>
      <c r="U545" s="1">
        <f t="shared" si="469"/>
        <v>441</v>
      </c>
    </row>
    <row r="546" spans="14:21" x14ac:dyDescent="0.2">
      <c r="N546" s="1">
        <f t="shared" si="470"/>
        <v>442</v>
      </c>
      <c r="O546" s="17">
        <f t="shared" si="471"/>
        <v>442</v>
      </c>
      <c r="T546" s="17">
        <f t="shared" si="468"/>
        <v>442</v>
      </c>
      <c r="U546" s="1">
        <f t="shared" si="469"/>
        <v>442</v>
      </c>
    </row>
    <row r="547" spans="14:21" x14ac:dyDescent="0.2">
      <c r="N547" s="1">
        <f t="shared" si="470"/>
        <v>443</v>
      </c>
      <c r="O547" s="17">
        <f t="shared" si="471"/>
        <v>443</v>
      </c>
      <c r="T547" s="17">
        <f t="shared" si="468"/>
        <v>443</v>
      </c>
      <c r="U547" s="1">
        <f t="shared" si="469"/>
        <v>443</v>
      </c>
    </row>
    <row r="548" spans="14:21" x14ac:dyDescent="0.2">
      <c r="N548" s="1">
        <f t="shared" si="470"/>
        <v>444</v>
      </c>
      <c r="O548" s="17">
        <f t="shared" si="471"/>
        <v>444</v>
      </c>
      <c r="T548" s="17">
        <f t="shared" si="468"/>
        <v>444</v>
      </c>
      <c r="U548" s="1">
        <f t="shared" si="469"/>
        <v>444</v>
      </c>
    </row>
    <row r="549" spans="14:21" x14ac:dyDescent="0.2">
      <c r="N549" s="1">
        <f t="shared" si="470"/>
        <v>445</v>
      </c>
      <c r="O549" s="17">
        <f t="shared" si="471"/>
        <v>445</v>
      </c>
      <c r="T549" s="17">
        <f t="shared" si="468"/>
        <v>445</v>
      </c>
      <c r="U549" s="1">
        <f t="shared" si="469"/>
        <v>445</v>
      </c>
    </row>
    <row r="550" spans="14:21" x14ac:dyDescent="0.2">
      <c r="N550" s="1">
        <f t="shared" si="470"/>
        <v>446</v>
      </c>
      <c r="O550" s="17">
        <f t="shared" si="471"/>
        <v>446</v>
      </c>
      <c r="T550" s="17">
        <f t="shared" si="468"/>
        <v>446</v>
      </c>
      <c r="U550" s="1">
        <f t="shared" si="469"/>
        <v>446</v>
      </c>
    </row>
    <row r="551" spans="14:21" x14ac:dyDescent="0.2">
      <c r="N551" s="1">
        <f t="shared" si="470"/>
        <v>447</v>
      </c>
      <c r="O551" s="17">
        <f t="shared" si="471"/>
        <v>447</v>
      </c>
      <c r="T551" s="17">
        <f t="shared" si="468"/>
        <v>447</v>
      </c>
      <c r="U551" s="1">
        <f t="shared" si="469"/>
        <v>447</v>
      </c>
    </row>
    <row r="552" spans="14:21" x14ac:dyDescent="0.2">
      <c r="N552" s="1">
        <f t="shared" si="470"/>
        <v>448</v>
      </c>
      <c r="O552" s="17">
        <f t="shared" si="471"/>
        <v>448</v>
      </c>
      <c r="T552" s="17">
        <f t="shared" si="468"/>
        <v>448</v>
      </c>
      <c r="U552" s="1">
        <f t="shared" si="469"/>
        <v>448</v>
      </c>
    </row>
    <row r="553" spans="14:21" x14ac:dyDescent="0.2">
      <c r="N553" s="1">
        <f t="shared" si="470"/>
        <v>449</v>
      </c>
      <c r="O553" s="17">
        <f t="shared" si="471"/>
        <v>449</v>
      </c>
      <c r="T553" s="17">
        <f t="shared" si="468"/>
        <v>449</v>
      </c>
      <c r="U553" s="1">
        <f t="shared" si="469"/>
        <v>449</v>
      </c>
    </row>
    <row r="554" spans="14:21" x14ac:dyDescent="0.2">
      <c r="N554" s="1">
        <f t="shared" si="470"/>
        <v>450</v>
      </c>
      <c r="O554" s="17">
        <f t="shared" si="471"/>
        <v>450</v>
      </c>
      <c r="T554" s="17">
        <f t="shared" si="468"/>
        <v>450</v>
      </c>
      <c r="U554" s="1">
        <f t="shared" si="469"/>
        <v>450</v>
      </c>
    </row>
    <row r="555" spans="14:21" x14ac:dyDescent="0.2">
      <c r="N555" s="1">
        <f t="shared" si="470"/>
        <v>451</v>
      </c>
      <c r="O555" s="17">
        <f t="shared" si="471"/>
        <v>451</v>
      </c>
      <c r="T555" s="17">
        <f t="shared" si="468"/>
        <v>451</v>
      </c>
      <c r="U555" s="1">
        <f t="shared" si="469"/>
        <v>451</v>
      </c>
    </row>
    <row r="556" spans="14:21" x14ac:dyDescent="0.2">
      <c r="N556" s="1">
        <f t="shared" si="470"/>
        <v>452</v>
      </c>
      <c r="O556" s="17">
        <f t="shared" si="471"/>
        <v>452</v>
      </c>
      <c r="T556" s="17">
        <f t="shared" si="468"/>
        <v>452</v>
      </c>
      <c r="U556" s="1">
        <f t="shared" si="469"/>
        <v>452</v>
      </c>
    </row>
    <row r="557" spans="14:21" x14ac:dyDescent="0.2">
      <c r="N557" s="1">
        <f t="shared" si="470"/>
        <v>453</v>
      </c>
      <c r="O557" s="17">
        <f t="shared" si="471"/>
        <v>453</v>
      </c>
      <c r="T557" s="17">
        <f t="shared" si="468"/>
        <v>453</v>
      </c>
      <c r="U557" s="1">
        <f t="shared" si="469"/>
        <v>453</v>
      </c>
    </row>
    <row r="558" spans="14:21" x14ac:dyDescent="0.2">
      <c r="N558" s="1">
        <f t="shared" si="470"/>
        <v>454</v>
      </c>
      <c r="O558" s="17">
        <f t="shared" si="471"/>
        <v>454</v>
      </c>
      <c r="T558" s="17">
        <f t="shared" si="468"/>
        <v>454</v>
      </c>
      <c r="U558" s="1">
        <f t="shared" si="469"/>
        <v>454</v>
      </c>
    </row>
    <row r="559" spans="14:21" x14ac:dyDescent="0.2">
      <c r="N559" s="1">
        <f t="shared" si="470"/>
        <v>455</v>
      </c>
      <c r="O559" s="17">
        <f t="shared" si="471"/>
        <v>455</v>
      </c>
      <c r="T559" s="17">
        <f t="shared" si="468"/>
        <v>455</v>
      </c>
      <c r="U559" s="1">
        <f t="shared" si="469"/>
        <v>455</v>
      </c>
    </row>
    <row r="560" spans="14:21" x14ac:dyDescent="0.2">
      <c r="N560" s="1">
        <f t="shared" si="470"/>
        <v>456</v>
      </c>
      <c r="O560" s="17">
        <f t="shared" si="471"/>
        <v>456</v>
      </c>
      <c r="T560" s="17">
        <f t="shared" si="468"/>
        <v>456</v>
      </c>
      <c r="U560" s="1">
        <f t="shared" si="469"/>
        <v>456</v>
      </c>
    </row>
    <row r="561" spans="14:21" x14ac:dyDescent="0.2">
      <c r="N561" s="1">
        <f t="shared" si="470"/>
        <v>457</v>
      </c>
      <c r="O561" s="17">
        <f t="shared" si="471"/>
        <v>457</v>
      </c>
      <c r="T561" s="17">
        <f t="shared" si="468"/>
        <v>457</v>
      </c>
      <c r="U561" s="1">
        <f t="shared" si="469"/>
        <v>457</v>
      </c>
    </row>
    <row r="562" spans="14:21" x14ac:dyDescent="0.2">
      <c r="N562" s="1">
        <f t="shared" si="470"/>
        <v>458</v>
      </c>
      <c r="O562" s="17">
        <f t="shared" si="471"/>
        <v>458</v>
      </c>
      <c r="T562" s="17">
        <f t="shared" si="468"/>
        <v>458</v>
      </c>
      <c r="U562" s="1">
        <f t="shared" si="469"/>
        <v>458</v>
      </c>
    </row>
    <row r="563" spans="14:21" x14ac:dyDescent="0.2">
      <c r="N563" s="1">
        <f t="shared" si="470"/>
        <v>459</v>
      </c>
      <c r="O563" s="17">
        <f t="shared" si="471"/>
        <v>459</v>
      </c>
      <c r="T563" s="17">
        <f t="shared" si="468"/>
        <v>459</v>
      </c>
      <c r="U563" s="1">
        <f t="shared" si="469"/>
        <v>459</v>
      </c>
    </row>
    <row r="564" spans="14:21" x14ac:dyDescent="0.2">
      <c r="N564" s="1">
        <f t="shared" si="470"/>
        <v>460</v>
      </c>
      <c r="O564" s="17">
        <f t="shared" si="471"/>
        <v>460</v>
      </c>
      <c r="T564" s="17">
        <f t="shared" si="468"/>
        <v>460</v>
      </c>
      <c r="U564" s="1">
        <f t="shared" si="469"/>
        <v>460</v>
      </c>
    </row>
    <row r="565" spans="14:21" x14ac:dyDescent="0.2">
      <c r="N565" s="1">
        <f t="shared" si="470"/>
        <v>461</v>
      </c>
      <c r="O565" s="17">
        <f t="shared" si="471"/>
        <v>461</v>
      </c>
      <c r="T565" s="17">
        <f t="shared" si="468"/>
        <v>461</v>
      </c>
      <c r="U565" s="1">
        <f t="shared" si="469"/>
        <v>461</v>
      </c>
    </row>
    <row r="566" spans="14:21" x14ac:dyDescent="0.2">
      <c r="N566" s="1">
        <f t="shared" si="470"/>
        <v>462</v>
      </c>
      <c r="O566" s="17">
        <f t="shared" si="471"/>
        <v>462</v>
      </c>
      <c r="T566" s="17">
        <f t="shared" si="468"/>
        <v>462</v>
      </c>
      <c r="U566" s="1">
        <f t="shared" si="469"/>
        <v>462</v>
      </c>
    </row>
    <row r="567" spans="14:21" x14ac:dyDescent="0.2">
      <c r="N567" s="1">
        <f t="shared" si="470"/>
        <v>463</v>
      </c>
      <c r="O567" s="17">
        <f t="shared" si="471"/>
        <v>463</v>
      </c>
      <c r="T567" s="17">
        <f t="shared" si="468"/>
        <v>463</v>
      </c>
      <c r="U567" s="1">
        <f t="shared" si="469"/>
        <v>463</v>
      </c>
    </row>
    <row r="568" spans="14:21" x14ac:dyDescent="0.2">
      <c r="N568" s="1">
        <f t="shared" si="470"/>
        <v>464</v>
      </c>
      <c r="O568" s="17">
        <f t="shared" si="471"/>
        <v>464</v>
      </c>
      <c r="T568" s="17">
        <f t="shared" si="468"/>
        <v>464</v>
      </c>
      <c r="U568" s="1">
        <f t="shared" si="469"/>
        <v>464</v>
      </c>
    </row>
    <row r="569" spans="14:21" x14ac:dyDescent="0.2">
      <c r="N569" s="1">
        <f t="shared" si="470"/>
        <v>465</v>
      </c>
      <c r="O569" s="17">
        <f t="shared" si="471"/>
        <v>465</v>
      </c>
      <c r="T569" s="17">
        <f t="shared" si="468"/>
        <v>465</v>
      </c>
      <c r="U569" s="1">
        <f t="shared" si="469"/>
        <v>465</v>
      </c>
    </row>
    <row r="570" spans="14:21" x14ac:dyDescent="0.2">
      <c r="N570" s="1">
        <f t="shared" si="470"/>
        <v>466</v>
      </c>
      <c r="O570" s="17">
        <f t="shared" si="471"/>
        <v>466</v>
      </c>
      <c r="T570" s="17">
        <f t="shared" si="468"/>
        <v>466</v>
      </c>
      <c r="U570" s="1">
        <f t="shared" si="469"/>
        <v>466</v>
      </c>
    </row>
    <row r="571" spans="14:21" x14ac:dyDescent="0.2">
      <c r="N571" s="1">
        <f t="shared" si="470"/>
        <v>467</v>
      </c>
      <c r="O571" s="17">
        <f t="shared" si="471"/>
        <v>467</v>
      </c>
      <c r="T571" s="17">
        <f t="shared" si="468"/>
        <v>467</v>
      </c>
      <c r="U571" s="1">
        <f t="shared" si="469"/>
        <v>467</v>
      </c>
    </row>
    <row r="572" spans="14:21" x14ac:dyDescent="0.2">
      <c r="N572" s="1">
        <f t="shared" si="470"/>
        <v>468</v>
      </c>
      <c r="O572" s="17">
        <f t="shared" si="471"/>
        <v>468</v>
      </c>
      <c r="T572" s="17">
        <f t="shared" si="468"/>
        <v>468</v>
      </c>
      <c r="U572" s="1">
        <f t="shared" si="469"/>
        <v>468</v>
      </c>
    </row>
    <row r="573" spans="14:21" x14ac:dyDescent="0.2">
      <c r="N573" s="1">
        <f t="shared" si="470"/>
        <v>469</v>
      </c>
      <c r="O573" s="17">
        <f t="shared" si="471"/>
        <v>469</v>
      </c>
      <c r="T573" s="17">
        <f t="shared" si="468"/>
        <v>469</v>
      </c>
      <c r="U573" s="1">
        <f t="shared" si="469"/>
        <v>469</v>
      </c>
    </row>
    <row r="574" spans="14:21" x14ac:dyDescent="0.2">
      <c r="N574" s="1">
        <f t="shared" si="470"/>
        <v>470</v>
      </c>
      <c r="O574" s="17">
        <f t="shared" si="471"/>
        <v>470</v>
      </c>
      <c r="T574" s="17">
        <f t="shared" si="468"/>
        <v>470</v>
      </c>
      <c r="U574" s="1">
        <f t="shared" si="469"/>
        <v>470</v>
      </c>
    </row>
    <row r="575" spans="14:21" x14ac:dyDescent="0.2">
      <c r="N575" s="1">
        <f t="shared" si="470"/>
        <v>471</v>
      </c>
      <c r="O575" s="17">
        <f t="shared" si="471"/>
        <v>471</v>
      </c>
      <c r="T575" s="17">
        <f t="shared" si="468"/>
        <v>471</v>
      </c>
      <c r="U575" s="1">
        <f t="shared" si="469"/>
        <v>471</v>
      </c>
    </row>
    <row r="576" spans="14:21" x14ac:dyDescent="0.2">
      <c r="N576" s="1">
        <f t="shared" si="470"/>
        <v>472</v>
      </c>
      <c r="O576" s="17">
        <f t="shared" si="471"/>
        <v>472</v>
      </c>
      <c r="T576" s="17">
        <f t="shared" si="468"/>
        <v>472</v>
      </c>
      <c r="U576" s="1">
        <f t="shared" si="469"/>
        <v>472</v>
      </c>
    </row>
    <row r="577" spans="14:21" x14ac:dyDescent="0.2">
      <c r="N577" s="1">
        <f t="shared" si="470"/>
        <v>473</v>
      </c>
      <c r="O577" s="17">
        <f t="shared" si="471"/>
        <v>473</v>
      </c>
      <c r="T577" s="17">
        <f t="shared" si="468"/>
        <v>473</v>
      </c>
      <c r="U577" s="1">
        <f t="shared" si="469"/>
        <v>473</v>
      </c>
    </row>
    <row r="578" spans="14:21" x14ac:dyDescent="0.2">
      <c r="N578" s="1">
        <f t="shared" si="470"/>
        <v>474</v>
      </c>
      <c r="O578" s="17">
        <f t="shared" si="471"/>
        <v>474</v>
      </c>
      <c r="T578" s="17">
        <f t="shared" si="468"/>
        <v>474</v>
      </c>
      <c r="U578" s="1">
        <f t="shared" si="469"/>
        <v>474</v>
      </c>
    </row>
    <row r="579" spans="14:21" x14ac:dyDescent="0.2">
      <c r="N579" s="1">
        <f t="shared" si="470"/>
        <v>475</v>
      </c>
      <c r="O579" s="17">
        <f t="shared" si="471"/>
        <v>475</v>
      </c>
      <c r="T579" s="17">
        <f t="shared" si="468"/>
        <v>475</v>
      </c>
      <c r="U579" s="1">
        <f t="shared" si="469"/>
        <v>475</v>
      </c>
    </row>
    <row r="580" spans="14:21" x14ac:dyDescent="0.2">
      <c r="N580" s="1">
        <f t="shared" si="470"/>
        <v>476</v>
      </c>
      <c r="O580" s="17">
        <f t="shared" si="471"/>
        <v>476</v>
      </c>
      <c r="T580" s="17">
        <f t="shared" si="468"/>
        <v>476</v>
      </c>
      <c r="U580" s="1">
        <f t="shared" si="469"/>
        <v>476</v>
      </c>
    </row>
    <row r="581" spans="14:21" x14ac:dyDescent="0.2">
      <c r="N581" s="1">
        <f t="shared" si="470"/>
        <v>477</v>
      </c>
      <c r="O581" s="17">
        <f t="shared" si="471"/>
        <v>477</v>
      </c>
      <c r="T581" s="17">
        <f t="shared" si="468"/>
        <v>477</v>
      </c>
      <c r="U581" s="1">
        <f t="shared" si="469"/>
        <v>477</v>
      </c>
    </row>
    <row r="582" spans="14:21" x14ac:dyDescent="0.2">
      <c r="N582" s="1">
        <f t="shared" si="470"/>
        <v>478</v>
      </c>
      <c r="O582" s="17">
        <f t="shared" si="471"/>
        <v>478</v>
      </c>
      <c r="T582" s="17">
        <f t="shared" si="468"/>
        <v>478</v>
      </c>
      <c r="U582" s="1">
        <f t="shared" si="469"/>
        <v>478</v>
      </c>
    </row>
    <row r="583" spans="14:21" x14ac:dyDescent="0.2">
      <c r="N583" s="1">
        <f t="shared" si="470"/>
        <v>479</v>
      </c>
      <c r="O583" s="17">
        <f t="shared" si="471"/>
        <v>479</v>
      </c>
      <c r="T583" s="17">
        <f t="shared" si="468"/>
        <v>479</v>
      </c>
      <c r="U583" s="1">
        <f t="shared" si="469"/>
        <v>479</v>
      </c>
    </row>
    <row r="584" spans="14:21" x14ac:dyDescent="0.2">
      <c r="N584" s="1">
        <f t="shared" si="470"/>
        <v>480</v>
      </c>
      <c r="O584" s="17">
        <f t="shared" si="471"/>
        <v>480</v>
      </c>
      <c r="T584" s="17">
        <f t="shared" si="468"/>
        <v>480</v>
      </c>
      <c r="U584" s="1">
        <f t="shared" si="469"/>
        <v>480</v>
      </c>
    </row>
    <row r="585" spans="14:21" x14ac:dyDescent="0.2">
      <c r="N585" s="1">
        <f t="shared" si="470"/>
        <v>481</v>
      </c>
      <c r="O585" s="17">
        <f t="shared" si="471"/>
        <v>481</v>
      </c>
      <c r="T585" s="17">
        <f t="shared" si="468"/>
        <v>481</v>
      </c>
      <c r="U585" s="1">
        <f t="shared" si="469"/>
        <v>481</v>
      </c>
    </row>
    <row r="586" spans="14:21" x14ac:dyDescent="0.2">
      <c r="N586" s="1">
        <f t="shared" si="470"/>
        <v>482</v>
      </c>
      <c r="O586" s="17">
        <f t="shared" si="471"/>
        <v>482</v>
      </c>
      <c r="T586" s="17">
        <f t="shared" si="468"/>
        <v>482</v>
      </c>
      <c r="U586" s="1">
        <f t="shared" si="469"/>
        <v>482</v>
      </c>
    </row>
    <row r="587" spans="14:21" x14ac:dyDescent="0.2">
      <c r="N587" s="1">
        <f t="shared" si="470"/>
        <v>483</v>
      </c>
      <c r="O587" s="17">
        <f t="shared" si="471"/>
        <v>483</v>
      </c>
      <c r="T587" s="17">
        <f t="shared" si="468"/>
        <v>483</v>
      </c>
      <c r="U587" s="1">
        <f t="shared" si="469"/>
        <v>483</v>
      </c>
    </row>
    <row r="588" spans="14:21" x14ac:dyDescent="0.2">
      <c r="N588" s="1">
        <f t="shared" si="470"/>
        <v>484</v>
      </c>
      <c r="O588" s="17">
        <f t="shared" si="471"/>
        <v>484</v>
      </c>
      <c r="T588" s="17">
        <f t="shared" si="468"/>
        <v>484</v>
      </c>
      <c r="U588" s="1">
        <f t="shared" si="469"/>
        <v>484</v>
      </c>
    </row>
    <row r="589" spans="14:21" x14ac:dyDescent="0.2">
      <c r="N589" s="1">
        <f t="shared" si="470"/>
        <v>485</v>
      </c>
      <c r="O589" s="17">
        <f t="shared" si="471"/>
        <v>485</v>
      </c>
      <c r="T589" s="17">
        <f t="shared" si="468"/>
        <v>485</v>
      </c>
      <c r="U589" s="1">
        <f t="shared" si="469"/>
        <v>485</v>
      </c>
    </row>
    <row r="590" spans="14:21" x14ac:dyDescent="0.2">
      <c r="N590" s="1">
        <f t="shared" si="470"/>
        <v>486</v>
      </c>
      <c r="O590" s="17">
        <f t="shared" si="471"/>
        <v>486</v>
      </c>
      <c r="T590" s="17">
        <f t="shared" si="468"/>
        <v>486</v>
      </c>
      <c r="U590" s="1">
        <f t="shared" si="469"/>
        <v>486</v>
      </c>
    </row>
    <row r="591" spans="14:21" x14ac:dyDescent="0.2">
      <c r="N591" s="1">
        <f t="shared" si="470"/>
        <v>487</v>
      </c>
      <c r="O591" s="17">
        <f t="shared" si="471"/>
        <v>487</v>
      </c>
      <c r="T591" s="17">
        <f t="shared" si="468"/>
        <v>487</v>
      </c>
      <c r="U591" s="1">
        <f t="shared" si="469"/>
        <v>487</v>
      </c>
    </row>
    <row r="592" spans="14:21" x14ac:dyDescent="0.2">
      <c r="N592" s="1">
        <f t="shared" si="470"/>
        <v>488</v>
      </c>
      <c r="O592" s="17">
        <f t="shared" si="471"/>
        <v>488</v>
      </c>
      <c r="T592" s="17">
        <f t="shared" si="468"/>
        <v>488</v>
      </c>
      <c r="U592" s="1">
        <f t="shared" si="469"/>
        <v>488</v>
      </c>
    </row>
    <row r="593" spans="14:21" x14ac:dyDescent="0.2">
      <c r="N593" s="1">
        <f t="shared" si="470"/>
        <v>489</v>
      </c>
      <c r="O593" s="17">
        <f t="shared" si="471"/>
        <v>489</v>
      </c>
      <c r="T593" s="17">
        <f t="shared" si="468"/>
        <v>489</v>
      </c>
      <c r="U593" s="1">
        <f t="shared" si="469"/>
        <v>489</v>
      </c>
    </row>
    <row r="594" spans="14:21" x14ac:dyDescent="0.2">
      <c r="N594" s="1">
        <f t="shared" si="470"/>
        <v>490</v>
      </c>
      <c r="O594" s="17">
        <f t="shared" si="471"/>
        <v>490</v>
      </c>
      <c r="T594" s="17">
        <f t="shared" si="468"/>
        <v>490</v>
      </c>
      <c r="U594" s="1">
        <f t="shared" si="469"/>
        <v>490</v>
      </c>
    </row>
    <row r="595" spans="14:21" x14ac:dyDescent="0.2">
      <c r="N595" s="1">
        <f t="shared" si="470"/>
        <v>491</v>
      </c>
      <c r="O595" s="17">
        <f t="shared" si="471"/>
        <v>491</v>
      </c>
      <c r="T595" s="17">
        <f t="shared" si="468"/>
        <v>491</v>
      </c>
      <c r="U595" s="1">
        <f t="shared" si="469"/>
        <v>491</v>
      </c>
    </row>
    <row r="596" spans="14:21" x14ac:dyDescent="0.2">
      <c r="N596" s="1">
        <f t="shared" si="470"/>
        <v>492</v>
      </c>
      <c r="O596" s="17">
        <f t="shared" si="471"/>
        <v>492</v>
      </c>
      <c r="T596" s="17">
        <f t="shared" si="468"/>
        <v>492</v>
      </c>
      <c r="U596" s="1">
        <f t="shared" si="469"/>
        <v>492</v>
      </c>
    </row>
    <row r="597" spans="14:21" x14ac:dyDescent="0.2">
      <c r="N597" s="1">
        <f t="shared" si="470"/>
        <v>493</v>
      </c>
      <c r="O597" s="17">
        <f t="shared" si="471"/>
        <v>493</v>
      </c>
      <c r="T597" s="17">
        <f t="shared" si="468"/>
        <v>493</v>
      </c>
      <c r="U597" s="1">
        <f t="shared" si="469"/>
        <v>493</v>
      </c>
    </row>
    <row r="598" spans="14:21" x14ac:dyDescent="0.2">
      <c r="N598" s="1">
        <f t="shared" si="470"/>
        <v>494</v>
      </c>
      <c r="O598" s="17">
        <f t="shared" si="471"/>
        <v>494</v>
      </c>
      <c r="T598" s="17">
        <f t="shared" si="468"/>
        <v>494</v>
      </c>
      <c r="U598" s="1">
        <f t="shared" si="469"/>
        <v>494</v>
      </c>
    </row>
    <row r="599" spans="14:21" x14ac:dyDescent="0.2">
      <c r="N599" s="1">
        <f t="shared" si="470"/>
        <v>495</v>
      </c>
      <c r="O599" s="17">
        <f t="shared" si="471"/>
        <v>495</v>
      </c>
      <c r="T599" s="17">
        <f t="shared" si="468"/>
        <v>495</v>
      </c>
      <c r="U599" s="1">
        <f t="shared" si="469"/>
        <v>495</v>
      </c>
    </row>
    <row r="600" spans="14:21" x14ac:dyDescent="0.2">
      <c r="N600" s="1">
        <f t="shared" si="470"/>
        <v>496</v>
      </c>
      <c r="O600" s="17">
        <f t="shared" si="471"/>
        <v>496</v>
      </c>
      <c r="T600" s="17">
        <f t="shared" si="468"/>
        <v>496</v>
      </c>
      <c r="U600" s="1">
        <f t="shared" si="469"/>
        <v>496</v>
      </c>
    </row>
    <row r="601" spans="14:21" x14ac:dyDescent="0.2">
      <c r="N601" s="1">
        <f t="shared" si="470"/>
        <v>497</v>
      </c>
      <c r="O601" s="17">
        <f t="shared" si="471"/>
        <v>497</v>
      </c>
      <c r="T601" s="17">
        <f t="shared" ref="T601:T664" si="472">N601</f>
        <v>497</v>
      </c>
      <c r="U601" s="1">
        <f t="shared" ref="U601:U664" si="473">N601</f>
        <v>497</v>
      </c>
    </row>
    <row r="602" spans="14:21" x14ac:dyDescent="0.2">
      <c r="N602" s="1">
        <f t="shared" ref="N602:N665" si="474">N601+1</f>
        <v>498</v>
      </c>
      <c r="O602" s="17">
        <f t="shared" ref="O602:O665" si="475">O601+1</f>
        <v>498</v>
      </c>
      <c r="T602" s="17">
        <f t="shared" si="472"/>
        <v>498</v>
      </c>
      <c r="U602" s="1">
        <f t="shared" si="473"/>
        <v>498</v>
      </c>
    </row>
    <row r="603" spans="14:21" x14ac:dyDescent="0.2">
      <c r="N603" s="1">
        <f t="shared" si="474"/>
        <v>499</v>
      </c>
      <c r="O603" s="17">
        <f t="shared" si="475"/>
        <v>499</v>
      </c>
      <c r="T603" s="17">
        <f t="shared" si="472"/>
        <v>499</v>
      </c>
      <c r="U603" s="1">
        <f t="shared" si="473"/>
        <v>499</v>
      </c>
    </row>
    <row r="604" spans="14:21" x14ac:dyDescent="0.2">
      <c r="N604" s="1">
        <f t="shared" si="474"/>
        <v>500</v>
      </c>
      <c r="O604" s="17">
        <f t="shared" si="475"/>
        <v>500</v>
      </c>
      <c r="T604" s="17">
        <f t="shared" si="472"/>
        <v>500</v>
      </c>
      <c r="U604" s="1">
        <f t="shared" si="473"/>
        <v>500</v>
      </c>
    </row>
    <row r="605" spans="14:21" x14ac:dyDescent="0.2">
      <c r="N605" s="1">
        <f t="shared" si="474"/>
        <v>501</v>
      </c>
      <c r="O605" s="17">
        <f t="shared" si="475"/>
        <v>501</v>
      </c>
      <c r="T605" s="17">
        <f t="shared" si="472"/>
        <v>501</v>
      </c>
      <c r="U605" s="1">
        <f t="shared" si="473"/>
        <v>501</v>
      </c>
    </row>
    <row r="606" spans="14:21" x14ac:dyDescent="0.2">
      <c r="N606" s="1">
        <f t="shared" si="474"/>
        <v>502</v>
      </c>
      <c r="O606" s="17">
        <f t="shared" si="475"/>
        <v>502</v>
      </c>
      <c r="T606" s="17">
        <f t="shared" si="472"/>
        <v>502</v>
      </c>
      <c r="U606" s="1">
        <f t="shared" si="473"/>
        <v>502</v>
      </c>
    </row>
    <row r="607" spans="14:21" x14ac:dyDescent="0.2">
      <c r="N607" s="1">
        <f t="shared" si="474"/>
        <v>503</v>
      </c>
      <c r="O607" s="17">
        <f t="shared" si="475"/>
        <v>503</v>
      </c>
      <c r="T607" s="17">
        <f t="shared" si="472"/>
        <v>503</v>
      </c>
      <c r="U607" s="1">
        <f t="shared" si="473"/>
        <v>503</v>
      </c>
    </row>
    <row r="608" spans="14:21" x14ac:dyDescent="0.2">
      <c r="N608" s="1">
        <f t="shared" si="474"/>
        <v>504</v>
      </c>
      <c r="O608" s="17">
        <f t="shared" si="475"/>
        <v>504</v>
      </c>
      <c r="T608" s="17">
        <f t="shared" si="472"/>
        <v>504</v>
      </c>
      <c r="U608" s="1">
        <f t="shared" si="473"/>
        <v>504</v>
      </c>
    </row>
    <row r="609" spans="14:21" x14ac:dyDescent="0.2">
      <c r="N609" s="1">
        <f t="shared" si="474"/>
        <v>505</v>
      </c>
      <c r="O609" s="17">
        <f t="shared" si="475"/>
        <v>505</v>
      </c>
      <c r="T609" s="17">
        <f t="shared" si="472"/>
        <v>505</v>
      </c>
      <c r="U609" s="1">
        <f t="shared" si="473"/>
        <v>505</v>
      </c>
    </row>
    <row r="610" spans="14:21" x14ac:dyDescent="0.2">
      <c r="N610" s="1">
        <f t="shared" si="474"/>
        <v>506</v>
      </c>
      <c r="O610" s="17">
        <f t="shared" si="475"/>
        <v>506</v>
      </c>
      <c r="T610" s="17">
        <f t="shared" si="472"/>
        <v>506</v>
      </c>
      <c r="U610" s="1">
        <f t="shared" si="473"/>
        <v>506</v>
      </c>
    </row>
    <row r="611" spans="14:21" x14ac:dyDescent="0.2">
      <c r="N611" s="1">
        <f t="shared" si="474"/>
        <v>507</v>
      </c>
      <c r="O611" s="17">
        <f t="shared" si="475"/>
        <v>507</v>
      </c>
      <c r="T611" s="17">
        <f t="shared" si="472"/>
        <v>507</v>
      </c>
      <c r="U611" s="1">
        <f t="shared" si="473"/>
        <v>507</v>
      </c>
    </row>
    <row r="612" spans="14:21" x14ac:dyDescent="0.2">
      <c r="N612" s="1">
        <f t="shared" si="474"/>
        <v>508</v>
      </c>
      <c r="O612" s="17">
        <f t="shared" si="475"/>
        <v>508</v>
      </c>
      <c r="T612" s="17">
        <f t="shared" si="472"/>
        <v>508</v>
      </c>
      <c r="U612" s="1">
        <f t="shared" si="473"/>
        <v>508</v>
      </c>
    </row>
    <row r="613" spans="14:21" x14ac:dyDescent="0.2">
      <c r="N613" s="1">
        <f t="shared" si="474"/>
        <v>509</v>
      </c>
      <c r="O613" s="17">
        <f t="shared" si="475"/>
        <v>509</v>
      </c>
      <c r="T613" s="17">
        <f t="shared" si="472"/>
        <v>509</v>
      </c>
      <c r="U613" s="1">
        <f t="shared" si="473"/>
        <v>509</v>
      </c>
    </row>
    <row r="614" spans="14:21" x14ac:dyDescent="0.2">
      <c r="N614" s="1">
        <f t="shared" si="474"/>
        <v>510</v>
      </c>
      <c r="O614" s="17">
        <f t="shared" si="475"/>
        <v>510</v>
      </c>
      <c r="T614" s="17">
        <f t="shared" si="472"/>
        <v>510</v>
      </c>
      <c r="U614" s="1">
        <f t="shared" si="473"/>
        <v>510</v>
      </c>
    </row>
    <row r="615" spans="14:21" x14ac:dyDescent="0.2">
      <c r="N615" s="1">
        <f t="shared" si="474"/>
        <v>511</v>
      </c>
      <c r="O615" s="17">
        <f t="shared" si="475"/>
        <v>511</v>
      </c>
      <c r="T615" s="17">
        <f t="shared" si="472"/>
        <v>511</v>
      </c>
      <c r="U615" s="1">
        <f t="shared" si="473"/>
        <v>511</v>
      </c>
    </row>
    <row r="616" spans="14:21" x14ac:dyDescent="0.2">
      <c r="N616" s="1">
        <f t="shared" si="474"/>
        <v>512</v>
      </c>
      <c r="O616" s="17">
        <f t="shared" si="475"/>
        <v>512</v>
      </c>
      <c r="T616" s="17">
        <f t="shared" si="472"/>
        <v>512</v>
      </c>
      <c r="U616" s="1">
        <f t="shared" si="473"/>
        <v>512</v>
      </c>
    </row>
    <row r="617" spans="14:21" x14ac:dyDescent="0.2">
      <c r="N617" s="1">
        <f t="shared" si="474"/>
        <v>513</v>
      </c>
      <c r="O617" s="17">
        <f t="shared" si="475"/>
        <v>513</v>
      </c>
      <c r="T617" s="17">
        <f t="shared" si="472"/>
        <v>513</v>
      </c>
      <c r="U617" s="1">
        <f t="shared" si="473"/>
        <v>513</v>
      </c>
    </row>
    <row r="618" spans="14:21" x14ac:dyDescent="0.2">
      <c r="N618" s="1">
        <f t="shared" si="474"/>
        <v>514</v>
      </c>
      <c r="O618" s="17">
        <f t="shared" si="475"/>
        <v>514</v>
      </c>
      <c r="T618" s="17">
        <f t="shared" si="472"/>
        <v>514</v>
      </c>
      <c r="U618" s="1">
        <f t="shared" si="473"/>
        <v>514</v>
      </c>
    </row>
    <row r="619" spans="14:21" x14ac:dyDescent="0.2">
      <c r="N619" s="1">
        <f t="shared" si="474"/>
        <v>515</v>
      </c>
      <c r="O619" s="17">
        <f t="shared" si="475"/>
        <v>515</v>
      </c>
      <c r="T619" s="17">
        <f t="shared" si="472"/>
        <v>515</v>
      </c>
      <c r="U619" s="1">
        <f t="shared" si="473"/>
        <v>515</v>
      </c>
    </row>
    <row r="620" spans="14:21" x14ac:dyDescent="0.2">
      <c r="N620" s="1">
        <f t="shared" si="474"/>
        <v>516</v>
      </c>
      <c r="O620" s="17">
        <f t="shared" si="475"/>
        <v>516</v>
      </c>
      <c r="T620" s="17">
        <f t="shared" si="472"/>
        <v>516</v>
      </c>
      <c r="U620" s="1">
        <f t="shared" si="473"/>
        <v>516</v>
      </c>
    </row>
    <row r="621" spans="14:21" x14ac:dyDescent="0.2">
      <c r="N621" s="1">
        <f t="shared" si="474"/>
        <v>517</v>
      </c>
      <c r="O621" s="17">
        <f t="shared" si="475"/>
        <v>517</v>
      </c>
      <c r="T621" s="17">
        <f t="shared" si="472"/>
        <v>517</v>
      </c>
      <c r="U621" s="1">
        <f t="shared" si="473"/>
        <v>517</v>
      </c>
    </row>
    <row r="622" spans="14:21" x14ac:dyDescent="0.2">
      <c r="N622" s="1">
        <f t="shared" si="474"/>
        <v>518</v>
      </c>
      <c r="O622" s="17">
        <f t="shared" si="475"/>
        <v>518</v>
      </c>
      <c r="T622" s="17">
        <f t="shared" si="472"/>
        <v>518</v>
      </c>
      <c r="U622" s="1">
        <f t="shared" si="473"/>
        <v>518</v>
      </c>
    </row>
    <row r="623" spans="14:21" x14ac:dyDescent="0.2">
      <c r="N623" s="1">
        <f t="shared" si="474"/>
        <v>519</v>
      </c>
      <c r="O623" s="17">
        <f t="shared" si="475"/>
        <v>519</v>
      </c>
      <c r="T623" s="17">
        <f t="shared" si="472"/>
        <v>519</v>
      </c>
      <c r="U623" s="1">
        <f t="shared" si="473"/>
        <v>519</v>
      </c>
    </row>
    <row r="624" spans="14:21" x14ac:dyDescent="0.2">
      <c r="N624" s="1">
        <f t="shared" si="474"/>
        <v>520</v>
      </c>
      <c r="O624" s="17">
        <f t="shared" si="475"/>
        <v>520</v>
      </c>
      <c r="T624" s="17">
        <f t="shared" si="472"/>
        <v>520</v>
      </c>
      <c r="U624" s="1">
        <f t="shared" si="473"/>
        <v>520</v>
      </c>
    </row>
    <row r="625" spans="14:21" x14ac:dyDescent="0.2">
      <c r="N625" s="1">
        <f t="shared" si="474"/>
        <v>521</v>
      </c>
      <c r="O625" s="17">
        <f t="shared" si="475"/>
        <v>521</v>
      </c>
      <c r="T625" s="17">
        <f t="shared" si="472"/>
        <v>521</v>
      </c>
      <c r="U625" s="1">
        <f t="shared" si="473"/>
        <v>521</v>
      </c>
    </row>
    <row r="626" spans="14:21" x14ac:dyDescent="0.2">
      <c r="N626" s="1">
        <f t="shared" si="474"/>
        <v>522</v>
      </c>
      <c r="O626" s="17">
        <f t="shared" si="475"/>
        <v>522</v>
      </c>
      <c r="T626" s="17">
        <f t="shared" si="472"/>
        <v>522</v>
      </c>
      <c r="U626" s="1">
        <f t="shared" si="473"/>
        <v>522</v>
      </c>
    </row>
    <row r="627" spans="14:21" x14ac:dyDescent="0.2">
      <c r="N627" s="1">
        <f t="shared" si="474"/>
        <v>523</v>
      </c>
      <c r="O627" s="17">
        <f t="shared" si="475"/>
        <v>523</v>
      </c>
      <c r="T627" s="17">
        <f t="shared" si="472"/>
        <v>523</v>
      </c>
      <c r="U627" s="1">
        <f t="shared" si="473"/>
        <v>523</v>
      </c>
    </row>
    <row r="628" spans="14:21" x14ac:dyDescent="0.2">
      <c r="N628" s="1">
        <f t="shared" si="474"/>
        <v>524</v>
      </c>
      <c r="O628" s="17">
        <f t="shared" si="475"/>
        <v>524</v>
      </c>
      <c r="T628" s="17">
        <f t="shared" si="472"/>
        <v>524</v>
      </c>
      <c r="U628" s="1">
        <f t="shared" si="473"/>
        <v>524</v>
      </c>
    </row>
    <row r="629" spans="14:21" x14ac:dyDescent="0.2">
      <c r="N629" s="1">
        <f t="shared" si="474"/>
        <v>525</v>
      </c>
      <c r="O629" s="17">
        <f t="shared" si="475"/>
        <v>525</v>
      </c>
      <c r="T629" s="17">
        <f t="shared" si="472"/>
        <v>525</v>
      </c>
      <c r="U629" s="1">
        <f t="shared" si="473"/>
        <v>525</v>
      </c>
    </row>
    <row r="630" spans="14:21" x14ac:dyDescent="0.2">
      <c r="N630" s="1">
        <f t="shared" si="474"/>
        <v>526</v>
      </c>
      <c r="O630" s="17">
        <f t="shared" si="475"/>
        <v>526</v>
      </c>
      <c r="T630" s="17">
        <f t="shared" si="472"/>
        <v>526</v>
      </c>
      <c r="U630" s="1">
        <f t="shared" si="473"/>
        <v>526</v>
      </c>
    </row>
    <row r="631" spans="14:21" x14ac:dyDescent="0.2">
      <c r="N631" s="1">
        <f t="shared" si="474"/>
        <v>527</v>
      </c>
      <c r="O631" s="17">
        <f t="shared" si="475"/>
        <v>527</v>
      </c>
      <c r="T631" s="17">
        <f t="shared" si="472"/>
        <v>527</v>
      </c>
      <c r="U631" s="1">
        <f t="shared" si="473"/>
        <v>527</v>
      </c>
    </row>
    <row r="632" spans="14:21" x14ac:dyDescent="0.2">
      <c r="N632" s="1">
        <f t="shared" si="474"/>
        <v>528</v>
      </c>
      <c r="O632" s="17">
        <f t="shared" si="475"/>
        <v>528</v>
      </c>
      <c r="T632" s="17">
        <f t="shared" si="472"/>
        <v>528</v>
      </c>
      <c r="U632" s="1">
        <f t="shared" si="473"/>
        <v>528</v>
      </c>
    </row>
    <row r="633" spans="14:21" x14ac:dyDescent="0.2">
      <c r="N633" s="1">
        <f t="shared" si="474"/>
        <v>529</v>
      </c>
      <c r="O633" s="17">
        <f t="shared" si="475"/>
        <v>529</v>
      </c>
      <c r="T633" s="17">
        <f t="shared" si="472"/>
        <v>529</v>
      </c>
      <c r="U633" s="1">
        <f t="shared" si="473"/>
        <v>529</v>
      </c>
    </row>
    <row r="634" spans="14:21" x14ac:dyDescent="0.2">
      <c r="N634" s="1">
        <f t="shared" si="474"/>
        <v>530</v>
      </c>
      <c r="O634" s="17">
        <f t="shared" si="475"/>
        <v>530</v>
      </c>
      <c r="T634" s="17">
        <f t="shared" si="472"/>
        <v>530</v>
      </c>
      <c r="U634" s="1">
        <f t="shared" si="473"/>
        <v>530</v>
      </c>
    </row>
    <row r="635" spans="14:21" x14ac:dyDescent="0.2">
      <c r="N635" s="1">
        <f t="shared" si="474"/>
        <v>531</v>
      </c>
      <c r="O635" s="17">
        <f t="shared" si="475"/>
        <v>531</v>
      </c>
      <c r="T635" s="17">
        <f t="shared" si="472"/>
        <v>531</v>
      </c>
      <c r="U635" s="1">
        <f t="shared" si="473"/>
        <v>531</v>
      </c>
    </row>
    <row r="636" spans="14:21" x14ac:dyDescent="0.2">
      <c r="N636" s="1">
        <f t="shared" si="474"/>
        <v>532</v>
      </c>
      <c r="O636" s="17">
        <f t="shared" si="475"/>
        <v>532</v>
      </c>
      <c r="T636" s="17">
        <f t="shared" si="472"/>
        <v>532</v>
      </c>
      <c r="U636" s="1">
        <f t="shared" si="473"/>
        <v>532</v>
      </c>
    </row>
    <row r="637" spans="14:21" x14ac:dyDescent="0.2">
      <c r="N637" s="1">
        <f t="shared" si="474"/>
        <v>533</v>
      </c>
      <c r="O637" s="17">
        <f t="shared" si="475"/>
        <v>533</v>
      </c>
      <c r="T637" s="17">
        <f t="shared" si="472"/>
        <v>533</v>
      </c>
      <c r="U637" s="1">
        <f t="shared" si="473"/>
        <v>533</v>
      </c>
    </row>
    <row r="638" spans="14:21" x14ac:dyDescent="0.2">
      <c r="N638" s="1">
        <f t="shared" si="474"/>
        <v>534</v>
      </c>
      <c r="O638" s="17">
        <f t="shared" si="475"/>
        <v>534</v>
      </c>
      <c r="T638" s="17">
        <f t="shared" si="472"/>
        <v>534</v>
      </c>
      <c r="U638" s="1">
        <f t="shared" si="473"/>
        <v>534</v>
      </c>
    </row>
    <row r="639" spans="14:21" x14ac:dyDescent="0.2">
      <c r="N639" s="1">
        <f t="shared" si="474"/>
        <v>535</v>
      </c>
      <c r="O639" s="17">
        <f t="shared" si="475"/>
        <v>535</v>
      </c>
      <c r="T639" s="17">
        <f t="shared" si="472"/>
        <v>535</v>
      </c>
      <c r="U639" s="1">
        <f t="shared" si="473"/>
        <v>535</v>
      </c>
    </row>
    <row r="640" spans="14:21" x14ac:dyDescent="0.2">
      <c r="N640" s="1">
        <f t="shared" si="474"/>
        <v>536</v>
      </c>
      <c r="O640" s="17">
        <f t="shared" si="475"/>
        <v>536</v>
      </c>
      <c r="T640" s="17">
        <f t="shared" si="472"/>
        <v>536</v>
      </c>
      <c r="U640" s="1">
        <f t="shared" si="473"/>
        <v>536</v>
      </c>
    </row>
    <row r="641" spans="14:21" x14ac:dyDescent="0.2">
      <c r="N641" s="1">
        <f t="shared" si="474"/>
        <v>537</v>
      </c>
      <c r="O641" s="17">
        <f t="shared" si="475"/>
        <v>537</v>
      </c>
      <c r="T641" s="17">
        <f t="shared" si="472"/>
        <v>537</v>
      </c>
      <c r="U641" s="1">
        <f t="shared" si="473"/>
        <v>537</v>
      </c>
    </row>
    <row r="642" spans="14:21" x14ac:dyDescent="0.2">
      <c r="N642" s="1">
        <f t="shared" si="474"/>
        <v>538</v>
      </c>
      <c r="O642" s="17">
        <f t="shared" si="475"/>
        <v>538</v>
      </c>
      <c r="T642" s="17">
        <f t="shared" si="472"/>
        <v>538</v>
      </c>
      <c r="U642" s="1">
        <f t="shared" si="473"/>
        <v>538</v>
      </c>
    </row>
    <row r="643" spans="14:21" x14ac:dyDescent="0.2">
      <c r="N643" s="1">
        <f t="shared" si="474"/>
        <v>539</v>
      </c>
      <c r="O643" s="17">
        <f t="shared" si="475"/>
        <v>539</v>
      </c>
      <c r="T643" s="17">
        <f t="shared" si="472"/>
        <v>539</v>
      </c>
      <c r="U643" s="1">
        <f t="shared" si="473"/>
        <v>539</v>
      </c>
    </row>
    <row r="644" spans="14:21" x14ac:dyDescent="0.2">
      <c r="N644" s="1">
        <f t="shared" si="474"/>
        <v>540</v>
      </c>
      <c r="O644" s="17">
        <f t="shared" si="475"/>
        <v>540</v>
      </c>
      <c r="T644" s="17">
        <f t="shared" si="472"/>
        <v>540</v>
      </c>
      <c r="U644" s="1">
        <f t="shared" si="473"/>
        <v>540</v>
      </c>
    </row>
    <row r="645" spans="14:21" x14ac:dyDescent="0.2">
      <c r="N645" s="1">
        <f t="shared" si="474"/>
        <v>541</v>
      </c>
      <c r="O645" s="17">
        <f t="shared" si="475"/>
        <v>541</v>
      </c>
      <c r="T645" s="17">
        <f t="shared" si="472"/>
        <v>541</v>
      </c>
      <c r="U645" s="1">
        <f t="shared" si="473"/>
        <v>541</v>
      </c>
    </row>
    <row r="646" spans="14:21" x14ac:dyDescent="0.2">
      <c r="N646" s="1">
        <f t="shared" si="474"/>
        <v>542</v>
      </c>
      <c r="O646" s="17">
        <f t="shared" si="475"/>
        <v>542</v>
      </c>
      <c r="T646" s="17">
        <f t="shared" si="472"/>
        <v>542</v>
      </c>
      <c r="U646" s="1">
        <f t="shared" si="473"/>
        <v>542</v>
      </c>
    </row>
    <row r="647" spans="14:21" x14ac:dyDescent="0.2">
      <c r="N647" s="1">
        <f t="shared" si="474"/>
        <v>543</v>
      </c>
      <c r="O647" s="17">
        <f t="shared" si="475"/>
        <v>543</v>
      </c>
      <c r="T647" s="17">
        <f t="shared" si="472"/>
        <v>543</v>
      </c>
      <c r="U647" s="1">
        <f t="shared" si="473"/>
        <v>543</v>
      </c>
    </row>
    <row r="648" spans="14:21" x14ac:dyDescent="0.2">
      <c r="N648" s="1">
        <f t="shared" si="474"/>
        <v>544</v>
      </c>
      <c r="O648" s="17">
        <f t="shared" si="475"/>
        <v>544</v>
      </c>
      <c r="T648" s="17">
        <f t="shared" si="472"/>
        <v>544</v>
      </c>
      <c r="U648" s="1">
        <f t="shared" si="473"/>
        <v>544</v>
      </c>
    </row>
    <row r="649" spans="14:21" x14ac:dyDescent="0.2">
      <c r="N649" s="1">
        <f t="shared" si="474"/>
        <v>545</v>
      </c>
      <c r="O649" s="17">
        <f t="shared" si="475"/>
        <v>545</v>
      </c>
      <c r="T649" s="17">
        <f t="shared" si="472"/>
        <v>545</v>
      </c>
      <c r="U649" s="1">
        <f t="shared" si="473"/>
        <v>545</v>
      </c>
    </row>
    <row r="650" spans="14:21" x14ac:dyDescent="0.2">
      <c r="N650" s="1">
        <f t="shared" si="474"/>
        <v>546</v>
      </c>
      <c r="O650" s="17">
        <f t="shared" si="475"/>
        <v>546</v>
      </c>
      <c r="T650" s="17">
        <f t="shared" si="472"/>
        <v>546</v>
      </c>
      <c r="U650" s="1">
        <f t="shared" si="473"/>
        <v>546</v>
      </c>
    </row>
    <row r="651" spans="14:21" x14ac:dyDescent="0.2">
      <c r="N651" s="1">
        <f t="shared" si="474"/>
        <v>547</v>
      </c>
      <c r="O651" s="17">
        <f t="shared" si="475"/>
        <v>547</v>
      </c>
      <c r="T651" s="17">
        <f t="shared" si="472"/>
        <v>547</v>
      </c>
      <c r="U651" s="1">
        <f t="shared" si="473"/>
        <v>547</v>
      </c>
    </row>
    <row r="652" spans="14:21" x14ac:dyDescent="0.2">
      <c r="N652" s="1">
        <f t="shared" si="474"/>
        <v>548</v>
      </c>
      <c r="O652" s="17">
        <f t="shared" si="475"/>
        <v>548</v>
      </c>
      <c r="T652" s="17">
        <f t="shared" si="472"/>
        <v>548</v>
      </c>
      <c r="U652" s="1">
        <f t="shared" si="473"/>
        <v>548</v>
      </c>
    </row>
    <row r="653" spans="14:21" x14ac:dyDescent="0.2">
      <c r="N653" s="1">
        <f t="shared" si="474"/>
        <v>549</v>
      </c>
      <c r="O653" s="17">
        <f t="shared" si="475"/>
        <v>549</v>
      </c>
      <c r="T653" s="17">
        <f t="shared" si="472"/>
        <v>549</v>
      </c>
      <c r="U653" s="1">
        <f t="shared" si="473"/>
        <v>549</v>
      </c>
    </row>
    <row r="654" spans="14:21" x14ac:dyDescent="0.2">
      <c r="N654" s="1">
        <f t="shared" si="474"/>
        <v>550</v>
      </c>
      <c r="O654" s="17">
        <f t="shared" si="475"/>
        <v>550</v>
      </c>
      <c r="T654" s="17">
        <f t="shared" si="472"/>
        <v>550</v>
      </c>
      <c r="U654" s="1">
        <f t="shared" si="473"/>
        <v>550</v>
      </c>
    </row>
    <row r="655" spans="14:21" x14ac:dyDescent="0.2">
      <c r="N655" s="1">
        <f t="shared" si="474"/>
        <v>551</v>
      </c>
      <c r="O655" s="17">
        <f t="shared" si="475"/>
        <v>551</v>
      </c>
      <c r="T655" s="17">
        <f t="shared" si="472"/>
        <v>551</v>
      </c>
      <c r="U655" s="1">
        <f t="shared" si="473"/>
        <v>551</v>
      </c>
    </row>
    <row r="656" spans="14:21" x14ac:dyDescent="0.2">
      <c r="N656" s="1">
        <f t="shared" si="474"/>
        <v>552</v>
      </c>
      <c r="O656" s="17">
        <f t="shared" si="475"/>
        <v>552</v>
      </c>
      <c r="T656" s="17">
        <f t="shared" si="472"/>
        <v>552</v>
      </c>
      <c r="U656" s="1">
        <f t="shared" si="473"/>
        <v>552</v>
      </c>
    </row>
    <row r="657" spans="14:21" x14ac:dyDescent="0.2">
      <c r="N657" s="1">
        <f t="shared" si="474"/>
        <v>553</v>
      </c>
      <c r="O657" s="17">
        <f t="shared" si="475"/>
        <v>553</v>
      </c>
      <c r="T657" s="17">
        <f t="shared" si="472"/>
        <v>553</v>
      </c>
      <c r="U657" s="1">
        <f t="shared" si="473"/>
        <v>553</v>
      </c>
    </row>
    <row r="658" spans="14:21" x14ac:dyDescent="0.2">
      <c r="N658" s="1">
        <f t="shared" si="474"/>
        <v>554</v>
      </c>
      <c r="O658" s="17">
        <f t="shared" si="475"/>
        <v>554</v>
      </c>
      <c r="T658" s="17">
        <f t="shared" si="472"/>
        <v>554</v>
      </c>
      <c r="U658" s="1">
        <f t="shared" si="473"/>
        <v>554</v>
      </c>
    </row>
    <row r="659" spans="14:21" x14ac:dyDescent="0.2">
      <c r="N659" s="1">
        <f t="shared" si="474"/>
        <v>555</v>
      </c>
      <c r="O659" s="17">
        <f t="shared" si="475"/>
        <v>555</v>
      </c>
      <c r="T659" s="17">
        <f t="shared" si="472"/>
        <v>555</v>
      </c>
      <c r="U659" s="1">
        <f t="shared" si="473"/>
        <v>555</v>
      </c>
    </row>
    <row r="660" spans="14:21" x14ac:dyDescent="0.2">
      <c r="N660" s="1">
        <f t="shared" si="474"/>
        <v>556</v>
      </c>
      <c r="O660" s="17">
        <f t="shared" si="475"/>
        <v>556</v>
      </c>
      <c r="T660" s="17">
        <f t="shared" si="472"/>
        <v>556</v>
      </c>
      <c r="U660" s="1">
        <f t="shared" si="473"/>
        <v>556</v>
      </c>
    </row>
    <row r="661" spans="14:21" x14ac:dyDescent="0.2">
      <c r="N661" s="1">
        <f t="shared" si="474"/>
        <v>557</v>
      </c>
      <c r="O661" s="17">
        <f t="shared" si="475"/>
        <v>557</v>
      </c>
      <c r="T661" s="17">
        <f t="shared" si="472"/>
        <v>557</v>
      </c>
      <c r="U661" s="1">
        <f t="shared" si="473"/>
        <v>557</v>
      </c>
    </row>
    <row r="662" spans="14:21" x14ac:dyDescent="0.2">
      <c r="N662" s="1">
        <f t="shared" si="474"/>
        <v>558</v>
      </c>
      <c r="O662" s="17">
        <f t="shared" si="475"/>
        <v>558</v>
      </c>
      <c r="T662" s="17">
        <f t="shared" si="472"/>
        <v>558</v>
      </c>
      <c r="U662" s="1">
        <f t="shared" si="473"/>
        <v>558</v>
      </c>
    </row>
    <row r="663" spans="14:21" x14ac:dyDescent="0.2">
      <c r="N663" s="1">
        <f t="shared" si="474"/>
        <v>559</v>
      </c>
      <c r="O663" s="17">
        <f t="shared" si="475"/>
        <v>559</v>
      </c>
      <c r="T663" s="17">
        <f t="shared" si="472"/>
        <v>559</v>
      </c>
      <c r="U663" s="1">
        <f t="shared" si="473"/>
        <v>559</v>
      </c>
    </row>
    <row r="664" spans="14:21" x14ac:dyDescent="0.2">
      <c r="N664" s="1">
        <f t="shared" si="474"/>
        <v>560</v>
      </c>
      <c r="O664" s="17">
        <f t="shared" si="475"/>
        <v>560</v>
      </c>
      <c r="T664" s="17">
        <f t="shared" si="472"/>
        <v>560</v>
      </c>
      <c r="U664" s="1">
        <f t="shared" si="473"/>
        <v>560</v>
      </c>
    </row>
    <row r="665" spans="14:21" x14ac:dyDescent="0.2">
      <c r="N665" s="1">
        <f t="shared" si="474"/>
        <v>561</v>
      </c>
      <c r="O665" s="17">
        <f t="shared" si="475"/>
        <v>561</v>
      </c>
      <c r="T665" s="17">
        <f t="shared" ref="T665:T728" si="476">N665</f>
        <v>561</v>
      </c>
      <c r="U665" s="1">
        <f t="shared" ref="U665:U728" si="477">N665</f>
        <v>561</v>
      </c>
    </row>
    <row r="666" spans="14:21" x14ac:dyDescent="0.2">
      <c r="N666" s="1">
        <f t="shared" ref="N666:N729" si="478">N665+1</f>
        <v>562</v>
      </c>
      <c r="O666" s="17">
        <f t="shared" ref="O666:O729" si="479">O665+1</f>
        <v>562</v>
      </c>
      <c r="T666" s="17">
        <f t="shared" si="476"/>
        <v>562</v>
      </c>
      <c r="U666" s="1">
        <f t="shared" si="477"/>
        <v>562</v>
      </c>
    </row>
    <row r="667" spans="14:21" x14ac:dyDescent="0.2">
      <c r="N667" s="1">
        <f t="shared" si="478"/>
        <v>563</v>
      </c>
      <c r="O667" s="17">
        <f t="shared" si="479"/>
        <v>563</v>
      </c>
      <c r="T667" s="17">
        <f t="shared" si="476"/>
        <v>563</v>
      </c>
      <c r="U667" s="1">
        <f t="shared" si="477"/>
        <v>563</v>
      </c>
    </row>
    <row r="668" spans="14:21" x14ac:dyDescent="0.2">
      <c r="N668" s="1">
        <f t="shared" si="478"/>
        <v>564</v>
      </c>
      <c r="O668" s="17">
        <f t="shared" si="479"/>
        <v>564</v>
      </c>
      <c r="T668" s="17">
        <f t="shared" si="476"/>
        <v>564</v>
      </c>
      <c r="U668" s="1">
        <f t="shared" si="477"/>
        <v>564</v>
      </c>
    </row>
    <row r="669" spans="14:21" x14ac:dyDescent="0.2">
      <c r="N669" s="1">
        <f t="shared" si="478"/>
        <v>565</v>
      </c>
      <c r="O669" s="17">
        <f t="shared" si="479"/>
        <v>565</v>
      </c>
      <c r="T669" s="17">
        <f t="shared" si="476"/>
        <v>565</v>
      </c>
      <c r="U669" s="1">
        <f t="shared" si="477"/>
        <v>565</v>
      </c>
    </row>
    <row r="670" spans="14:21" x14ac:dyDescent="0.2">
      <c r="N670" s="1">
        <f t="shared" si="478"/>
        <v>566</v>
      </c>
      <c r="O670" s="17">
        <f t="shared" si="479"/>
        <v>566</v>
      </c>
      <c r="T670" s="17">
        <f t="shared" si="476"/>
        <v>566</v>
      </c>
      <c r="U670" s="1">
        <f t="shared" si="477"/>
        <v>566</v>
      </c>
    </row>
    <row r="671" spans="14:21" x14ac:dyDescent="0.2">
      <c r="N671" s="1">
        <f t="shared" si="478"/>
        <v>567</v>
      </c>
      <c r="O671" s="17">
        <f t="shared" si="479"/>
        <v>567</v>
      </c>
      <c r="T671" s="17">
        <f t="shared" si="476"/>
        <v>567</v>
      </c>
      <c r="U671" s="1">
        <f t="shared" si="477"/>
        <v>567</v>
      </c>
    </row>
    <row r="672" spans="14:21" x14ac:dyDescent="0.2">
      <c r="N672" s="1">
        <f t="shared" si="478"/>
        <v>568</v>
      </c>
      <c r="O672" s="17">
        <f t="shared" si="479"/>
        <v>568</v>
      </c>
      <c r="T672" s="17">
        <f t="shared" si="476"/>
        <v>568</v>
      </c>
      <c r="U672" s="1">
        <f t="shared" si="477"/>
        <v>568</v>
      </c>
    </row>
    <row r="673" spans="14:21" x14ac:dyDescent="0.2">
      <c r="N673" s="1">
        <f t="shared" si="478"/>
        <v>569</v>
      </c>
      <c r="O673" s="17">
        <f t="shared" si="479"/>
        <v>569</v>
      </c>
      <c r="T673" s="17">
        <f t="shared" si="476"/>
        <v>569</v>
      </c>
      <c r="U673" s="1">
        <f t="shared" si="477"/>
        <v>569</v>
      </c>
    </row>
    <row r="674" spans="14:21" x14ac:dyDescent="0.2">
      <c r="N674" s="1">
        <f t="shared" si="478"/>
        <v>570</v>
      </c>
      <c r="O674" s="17">
        <f t="shared" si="479"/>
        <v>570</v>
      </c>
      <c r="T674" s="17">
        <f t="shared" si="476"/>
        <v>570</v>
      </c>
      <c r="U674" s="1">
        <f t="shared" si="477"/>
        <v>570</v>
      </c>
    </row>
    <row r="675" spans="14:21" x14ac:dyDescent="0.2">
      <c r="N675" s="1">
        <f t="shared" si="478"/>
        <v>571</v>
      </c>
      <c r="O675" s="17">
        <f t="shared" si="479"/>
        <v>571</v>
      </c>
      <c r="T675" s="17">
        <f t="shared" si="476"/>
        <v>571</v>
      </c>
      <c r="U675" s="1">
        <f t="shared" si="477"/>
        <v>571</v>
      </c>
    </row>
    <row r="676" spans="14:21" x14ac:dyDescent="0.2">
      <c r="N676" s="1">
        <f t="shared" si="478"/>
        <v>572</v>
      </c>
      <c r="O676" s="17">
        <f t="shared" si="479"/>
        <v>572</v>
      </c>
      <c r="T676" s="17">
        <f t="shared" si="476"/>
        <v>572</v>
      </c>
      <c r="U676" s="1">
        <f t="shared" si="477"/>
        <v>572</v>
      </c>
    </row>
    <row r="677" spans="14:21" x14ac:dyDescent="0.2">
      <c r="N677" s="1">
        <f t="shared" si="478"/>
        <v>573</v>
      </c>
      <c r="O677" s="17">
        <f t="shared" si="479"/>
        <v>573</v>
      </c>
      <c r="T677" s="17">
        <f t="shared" si="476"/>
        <v>573</v>
      </c>
      <c r="U677" s="1">
        <f t="shared" si="477"/>
        <v>573</v>
      </c>
    </row>
    <row r="678" spans="14:21" x14ac:dyDescent="0.2">
      <c r="N678" s="1">
        <f t="shared" si="478"/>
        <v>574</v>
      </c>
      <c r="O678" s="17">
        <f t="shared" si="479"/>
        <v>574</v>
      </c>
      <c r="T678" s="17">
        <f t="shared" si="476"/>
        <v>574</v>
      </c>
      <c r="U678" s="1">
        <f t="shared" si="477"/>
        <v>574</v>
      </c>
    </row>
    <row r="679" spans="14:21" x14ac:dyDescent="0.2">
      <c r="N679" s="1">
        <f t="shared" si="478"/>
        <v>575</v>
      </c>
      <c r="O679" s="17">
        <f t="shared" si="479"/>
        <v>575</v>
      </c>
      <c r="T679" s="17">
        <f t="shared" si="476"/>
        <v>575</v>
      </c>
      <c r="U679" s="1">
        <f t="shared" si="477"/>
        <v>575</v>
      </c>
    </row>
    <row r="680" spans="14:21" x14ac:dyDescent="0.2">
      <c r="N680" s="1">
        <f t="shared" si="478"/>
        <v>576</v>
      </c>
      <c r="O680" s="17">
        <f t="shared" si="479"/>
        <v>576</v>
      </c>
      <c r="T680" s="17">
        <f t="shared" si="476"/>
        <v>576</v>
      </c>
      <c r="U680" s="1">
        <f t="shared" si="477"/>
        <v>576</v>
      </c>
    </row>
    <row r="681" spans="14:21" x14ac:dyDescent="0.2">
      <c r="N681" s="1">
        <f t="shared" si="478"/>
        <v>577</v>
      </c>
      <c r="O681" s="17">
        <f t="shared" si="479"/>
        <v>577</v>
      </c>
      <c r="T681" s="17">
        <f t="shared" si="476"/>
        <v>577</v>
      </c>
      <c r="U681" s="1">
        <f t="shared" si="477"/>
        <v>577</v>
      </c>
    </row>
    <row r="682" spans="14:21" x14ac:dyDescent="0.2">
      <c r="N682" s="1">
        <f t="shared" si="478"/>
        <v>578</v>
      </c>
      <c r="O682" s="17">
        <f t="shared" si="479"/>
        <v>578</v>
      </c>
      <c r="T682" s="17">
        <f t="shared" si="476"/>
        <v>578</v>
      </c>
      <c r="U682" s="1">
        <f t="shared" si="477"/>
        <v>578</v>
      </c>
    </row>
    <row r="683" spans="14:21" x14ac:dyDescent="0.2">
      <c r="N683" s="1">
        <f t="shared" si="478"/>
        <v>579</v>
      </c>
      <c r="O683" s="17">
        <f t="shared" si="479"/>
        <v>579</v>
      </c>
      <c r="T683" s="17">
        <f t="shared" si="476"/>
        <v>579</v>
      </c>
      <c r="U683" s="1">
        <f t="shared" si="477"/>
        <v>579</v>
      </c>
    </row>
    <row r="684" spans="14:21" x14ac:dyDescent="0.2">
      <c r="N684" s="1">
        <f t="shared" si="478"/>
        <v>580</v>
      </c>
      <c r="O684" s="17">
        <f t="shared" si="479"/>
        <v>580</v>
      </c>
      <c r="T684" s="17">
        <f t="shared" si="476"/>
        <v>580</v>
      </c>
      <c r="U684" s="1">
        <f t="shared" si="477"/>
        <v>580</v>
      </c>
    </row>
    <row r="685" spans="14:21" x14ac:dyDescent="0.2">
      <c r="N685" s="1">
        <f t="shared" si="478"/>
        <v>581</v>
      </c>
      <c r="O685" s="17">
        <f t="shared" si="479"/>
        <v>581</v>
      </c>
      <c r="T685" s="17">
        <f t="shared" si="476"/>
        <v>581</v>
      </c>
      <c r="U685" s="1">
        <f t="shared" si="477"/>
        <v>581</v>
      </c>
    </row>
    <row r="686" spans="14:21" x14ac:dyDescent="0.2">
      <c r="N686" s="1">
        <f t="shared" si="478"/>
        <v>582</v>
      </c>
      <c r="O686" s="17">
        <f t="shared" si="479"/>
        <v>582</v>
      </c>
      <c r="T686" s="17">
        <f t="shared" si="476"/>
        <v>582</v>
      </c>
      <c r="U686" s="1">
        <f t="shared" si="477"/>
        <v>582</v>
      </c>
    </row>
    <row r="687" spans="14:21" x14ac:dyDescent="0.2">
      <c r="N687" s="1">
        <f t="shared" si="478"/>
        <v>583</v>
      </c>
      <c r="O687" s="17">
        <f t="shared" si="479"/>
        <v>583</v>
      </c>
      <c r="T687" s="17">
        <f t="shared" si="476"/>
        <v>583</v>
      </c>
      <c r="U687" s="1">
        <f t="shared" si="477"/>
        <v>583</v>
      </c>
    </row>
    <row r="688" spans="14:21" x14ac:dyDescent="0.2">
      <c r="N688" s="1">
        <f t="shared" si="478"/>
        <v>584</v>
      </c>
      <c r="O688" s="17">
        <f t="shared" si="479"/>
        <v>584</v>
      </c>
      <c r="T688" s="17">
        <f t="shared" si="476"/>
        <v>584</v>
      </c>
      <c r="U688" s="1">
        <f t="shared" si="477"/>
        <v>584</v>
      </c>
    </row>
    <row r="689" spans="14:21" x14ac:dyDescent="0.2">
      <c r="N689" s="1">
        <f t="shared" si="478"/>
        <v>585</v>
      </c>
      <c r="O689" s="17">
        <f t="shared" si="479"/>
        <v>585</v>
      </c>
      <c r="T689" s="17">
        <f t="shared" si="476"/>
        <v>585</v>
      </c>
      <c r="U689" s="1">
        <f t="shared" si="477"/>
        <v>585</v>
      </c>
    </row>
    <row r="690" spans="14:21" x14ac:dyDescent="0.2">
      <c r="N690" s="1">
        <f t="shared" si="478"/>
        <v>586</v>
      </c>
      <c r="O690" s="17">
        <f t="shared" si="479"/>
        <v>586</v>
      </c>
      <c r="T690" s="17">
        <f t="shared" si="476"/>
        <v>586</v>
      </c>
      <c r="U690" s="1">
        <f t="shared" si="477"/>
        <v>586</v>
      </c>
    </row>
    <row r="691" spans="14:21" x14ac:dyDescent="0.2">
      <c r="N691" s="1">
        <f t="shared" si="478"/>
        <v>587</v>
      </c>
      <c r="O691" s="17">
        <f t="shared" si="479"/>
        <v>587</v>
      </c>
      <c r="T691" s="17">
        <f t="shared" si="476"/>
        <v>587</v>
      </c>
      <c r="U691" s="1">
        <f t="shared" si="477"/>
        <v>587</v>
      </c>
    </row>
    <row r="692" spans="14:21" x14ac:dyDescent="0.2">
      <c r="N692" s="1">
        <f t="shared" si="478"/>
        <v>588</v>
      </c>
      <c r="O692" s="17">
        <f t="shared" si="479"/>
        <v>588</v>
      </c>
      <c r="T692" s="17">
        <f t="shared" si="476"/>
        <v>588</v>
      </c>
      <c r="U692" s="1">
        <f t="shared" si="477"/>
        <v>588</v>
      </c>
    </row>
    <row r="693" spans="14:21" x14ac:dyDescent="0.2">
      <c r="N693" s="1">
        <f t="shared" si="478"/>
        <v>589</v>
      </c>
      <c r="O693" s="17">
        <f t="shared" si="479"/>
        <v>589</v>
      </c>
      <c r="T693" s="17">
        <f t="shared" si="476"/>
        <v>589</v>
      </c>
      <c r="U693" s="1">
        <f t="shared" si="477"/>
        <v>589</v>
      </c>
    </row>
    <row r="694" spans="14:21" x14ac:dyDescent="0.2">
      <c r="N694" s="1">
        <f t="shared" si="478"/>
        <v>590</v>
      </c>
      <c r="O694" s="17">
        <f t="shared" si="479"/>
        <v>590</v>
      </c>
      <c r="T694" s="17">
        <f t="shared" si="476"/>
        <v>590</v>
      </c>
      <c r="U694" s="1">
        <f t="shared" si="477"/>
        <v>590</v>
      </c>
    </row>
    <row r="695" spans="14:21" x14ac:dyDescent="0.2">
      <c r="N695" s="1">
        <f t="shared" si="478"/>
        <v>591</v>
      </c>
      <c r="O695" s="17">
        <f t="shared" si="479"/>
        <v>591</v>
      </c>
      <c r="T695" s="17">
        <f t="shared" si="476"/>
        <v>591</v>
      </c>
      <c r="U695" s="1">
        <f t="shared" si="477"/>
        <v>591</v>
      </c>
    </row>
    <row r="696" spans="14:21" x14ac:dyDescent="0.2">
      <c r="N696" s="1">
        <f t="shared" si="478"/>
        <v>592</v>
      </c>
      <c r="O696" s="17">
        <f t="shared" si="479"/>
        <v>592</v>
      </c>
      <c r="T696" s="17">
        <f t="shared" si="476"/>
        <v>592</v>
      </c>
      <c r="U696" s="1">
        <f t="shared" si="477"/>
        <v>592</v>
      </c>
    </row>
    <row r="697" spans="14:21" x14ac:dyDescent="0.2">
      <c r="N697" s="1">
        <f t="shared" si="478"/>
        <v>593</v>
      </c>
      <c r="O697" s="17">
        <f t="shared" si="479"/>
        <v>593</v>
      </c>
      <c r="T697" s="17">
        <f t="shared" si="476"/>
        <v>593</v>
      </c>
      <c r="U697" s="1">
        <f t="shared" si="477"/>
        <v>593</v>
      </c>
    </row>
    <row r="698" spans="14:21" x14ac:dyDescent="0.2">
      <c r="N698" s="1">
        <f t="shared" si="478"/>
        <v>594</v>
      </c>
      <c r="O698" s="17">
        <f t="shared" si="479"/>
        <v>594</v>
      </c>
      <c r="T698" s="17">
        <f t="shared" si="476"/>
        <v>594</v>
      </c>
      <c r="U698" s="1">
        <f t="shared" si="477"/>
        <v>594</v>
      </c>
    </row>
    <row r="699" spans="14:21" x14ac:dyDescent="0.2">
      <c r="N699" s="1">
        <f t="shared" si="478"/>
        <v>595</v>
      </c>
      <c r="O699" s="17">
        <f t="shared" si="479"/>
        <v>595</v>
      </c>
      <c r="T699" s="17">
        <f t="shared" si="476"/>
        <v>595</v>
      </c>
      <c r="U699" s="1">
        <f t="shared" si="477"/>
        <v>595</v>
      </c>
    </row>
    <row r="700" spans="14:21" x14ac:dyDescent="0.2">
      <c r="N700" s="1">
        <f t="shared" si="478"/>
        <v>596</v>
      </c>
      <c r="O700" s="17">
        <f t="shared" si="479"/>
        <v>596</v>
      </c>
      <c r="T700" s="17">
        <f t="shared" si="476"/>
        <v>596</v>
      </c>
      <c r="U700" s="1">
        <f t="shared" si="477"/>
        <v>596</v>
      </c>
    </row>
    <row r="701" spans="14:21" x14ac:dyDescent="0.2">
      <c r="N701" s="1">
        <f t="shared" si="478"/>
        <v>597</v>
      </c>
      <c r="O701" s="17">
        <f t="shared" si="479"/>
        <v>597</v>
      </c>
      <c r="T701" s="17">
        <f t="shared" si="476"/>
        <v>597</v>
      </c>
      <c r="U701" s="1">
        <f t="shared" si="477"/>
        <v>597</v>
      </c>
    </row>
    <row r="702" spans="14:21" x14ac:dyDescent="0.2">
      <c r="N702" s="1">
        <f t="shared" si="478"/>
        <v>598</v>
      </c>
      <c r="O702" s="17">
        <f t="shared" si="479"/>
        <v>598</v>
      </c>
      <c r="T702" s="17">
        <f t="shared" si="476"/>
        <v>598</v>
      </c>
      <c r="U702" s="1">
        <f t="shared" si="477"/>
        <v>598</v>
      </c>
    </row>
    <row r="703" spans="14:21" x14ac:dyDescent="0.2">
      <c r="N703" s="1">
        <f t="shared" si="478"/>
        <v>599</v>
      </c>
      <c r="O703" s="17">
        <f t="shared" si="479"/>
        <v>599</v>
      </c>
      <c r="T703" s="17">
        <f t="shared" si="476"/>
        <v>599</v>
      </c>
      <c r="U703" s="1">
        <f t="shared" si="477"/>
        <v>599</v>
      </c>
    </row>
    <row r="704" spans="14:21" x14ac:dyDescent="0.2">
      <c r="N704" s="1">
        <f t="shared" si="478"/>
        <v>600</v>
      </c>
      <c r="O704" s="17">
        <f t="shared" si="479"/>
        <v>600</v>
      </c>
      <c r="T704" s="17">
        <f t="shared" si="476"/>
        <v>600</v>
      </c>
      <c r="U704" s="1">
        <f t="shared" si="477"/>
        <v>600</v>
      </c>
    </row>
    <row r="705" spans="14:21" x14ac:dyDescent="0.2">
      <c r="N705" s="1">
        <f t="shared" si="478"/>
        <v>601</v>
      </c>
      <c r="O705" s="17">
        <f t="shared" si="479"/>
        <v>601</v>
      </c>
      <c r="T705" s="17">
        <f t="shared" si="476"/>
        <v>601</v>
      </c>
      <c r="U705" s="1">
        <f t="shared" si="477"/>
        <v>601</v>
      </c>
    </row>
    <row r="706" spans="14:21" x14ac:dyDescent="0.2">
      <c r="N706" s="1">
        <f t="shared" si="478"/>
        <v>602</v>
      </c>
      <c r="O706" s="17">
        <f t="shared" si="479"/>
        <v>602</v>
      </c>
      <c r="T706" s="17">
        <f t="shared" si="476"/>
        <v>602</v>
      </c>
      <c r="U706" s="1">
        <f t="shared" si="477"/>
        <v>602</v>
      </c>
    </row>
    <row r="707" spans="14:21" x14ac:dyDescent="0.2">
      <c r="N707" s="1">
        <f t="shared" si="478"/>
        <v>603</v>
      </c>
      <c r="O707" s="17">
        <f t="shared" si="479"/>
        <v>603</v>
      </c>
      <c r="T707" s="17">
        <f t="shared" si="476"/>
        <v>603</v>
      </c>
      <c r="U707" s="1">
        <f t="shared" si="477"/>
        <v>603</v>
      </c>
    </row>
    <row r="708" spans="14:21" x14ac:dyDescent="0.2">
      <c r="N708" s="1">
        <f t="shared" si="478"/>
        <v>604</v>
      </c>
      <c r="O708" s="17">
        <f t="shared" si="479"/>
        <v>604</v>
      </c>
      <c r="T708" s="17">
        <f t="shared" si="476"/>
        <v>604</v>
      </c>
      <c r="U708" s="1">
        <f t="shared" si="477"/>
        <v>604</v>
      </c>
    </row>
    <row r="709" spans="14:21" x14ac:dyDescent="0.2">
      <c r="N709" s="1">
        <f t="shared" si="478"/>
        <v>605</v>
      </c>
      <c r="O709" s="17">
        <f t="shared" si="479"/>
        <v>605</v>
      </c>
      <c r="T709" s="17">
        <f t="shared" si="476"/>
        <v>605</v>
      </c>
      <c r="U709" s="1">
        <f t="shared" si="477"/>
        <v>605</v>
      </c>
    </row>
    <row r="710" spans="14:21" x14ac:dyDescent="0.2">
      <c r="N710" s="1">
        <f t="shared" si="478"/>
        <v>606</v>
      </c>
      <c r="O710" s="17">
        <f t="shared" si="479"/>
        <v>606</v>
      </c>
      <c r="T710" s="17">
        <f t="shared" si="476"/>
        <v>606</v>
      </c>
      <c r="U710" s="1">
        <f t="shared" si="477"/>
        <v>606</v>
      </c>
    </row>
    <row r="711" spans="14:21" x14ac:dyDescent="0.2">
      <c r="N711" s="1">
        <f t="shared" si="478"/>
        <v>607</v>
      </c>
      <c r="O711" s="17">
        <f t="shared" si="479"/>
        <v>607</v>
      </c>
      <c r="T711" s="17">
        <f t="shared" si="476"/>
        <v>607</v>
      </c>
      <c r="U711" s="1">
        <f t="shared" si="477"/>
        <v>607</v>
      </c>
    </row>
    <row r="712" spans="14:21" x14ac:dyDescent="0.2">
      <c r="N712" s="1">
        <f t="shared" si="478"/>
        <v>608</v>
      </c>
      <c r="O712" s="17">
        <f t="shared" si="479"/>
        <v>608</v>
      </c>
      <c r="T712" s="17">
        <f t="shared" si="476"/>
        <v>608</v>
      </c>
      <c r="U712" s="1">
        <f t="shared" si="477"/>
        <v>608</v>
      </c>
    </row>
    <row r="713" spans="14:21" x14ac:dyDescent="0.2">
      <c r="N713" s="1">
        <f t="shared" si="478"/>
        <v>609</v>
      </c>
      <c r="O713" s="17">
        <f t="shared" si="479"/>
        <v>609</v>
      </c>
      <c r="T713" s="17">
        <f t="shared" si="476"/>
        <v>609</v>
      </c>
      <c r="U713" s="1">
        <f t="shared" si="477"/>
        <v>609</v>
      </c>
    </row>
    <row r="714" spans="14:21" x14ac:dyDescent="0.2">
      <c r="N714" s="1">
        <f t="shared" si="478"/>
        <v>610</v>
      </c>
      <c r="O714" s="17">
        <f t="shared" si="479"/>
        <v>610</v>
      </c>
      <c r="T714" s="17">
        <f t="shared" si="476"/>
        <v>610</v>
      </c>
      <c r="U714" s="1">
        <f t="shared" si="477"/>
        <v>610</v>
      </c>
    </row>
    <row r="715" spans="14:21" x14ac:dyDescent="0.2">
      <c r="N715" s="1">
        <f t="shared" si="478"/>
        <v>611</v>
      </c>
      <c r="O715" s="17">
        <f t="shared" si="479"/>
        <v>611</v>
      </c>
      <c r="T715" s="17">
        <f t="shared" si="476"/>
        <v>611</v>
      </c>
      <c r="U715" s="1">
        <f t="shared" si="477"/>
        <v>611</v>
      </c>
    </row>
    <row r="716" spans="14:21" x14ac:dyDescent="0.2">
      <c r="N716" s="1">
        <f t="shared" si="478"/>
        <v>612</v>
      </c>
      <c r="O716" s="17">
        <f t="shared" si="479"/>
        <v>612</v>
      </c>
      <c r="T716" s="17">
        <f t="shared" si="476"/>
        <v>612</v>
      </c>
      <c r="U716" s="1">
        <f t="shared" si="477"/>
        <v>612</v>
      </c>
    </row>
    <row r="717" spans="14:21" x14ac:dyDescent="0.2">
      <c r="N717" s="1">
        <f t="shared" si="478"/>
        <v>613</v>
      </c>
      <c r="O717" s="17">
        <f t="shared" si="479"/>
        <v>613</v>
      </c>
      <c r="T717" s="17">
        <f t="shared" si="476"/>
        <v>613</v>
      </c>
      <c r="U717" s="1">
        <f t="shared" si="477"/>
        <v>613</v>
      </c>
    </row>
    <row r="718" spans="14:21" x14ac:dyDescent="0.2">
      <c r="N718" s="1">
        <f t="shared" si="478"/>
        <v>614</v>
      </c>
      <c r="O718" s="17">
        <f t="shared" si="479"/>
        <v>614</v>
      </c>
      <c r="T718" s="17">
        <f t="shared" si="476"/>
        <v>614</v>
      </c>
      <c r="U718" s="1">
        <f t="shared" si="477"/>
        <v>614</v>
      </c>
    </row>
    <row r="719" spans="14:21" x14ac:dyDescent="0.2">
      <c r="N719" s="1">
        <f t="shared" si="478"/>
        <v>615</v>
      </c>
      <c r="O719" s="17">
        <f t="shared" si="479"/>
        <v>615</v>
      </c>
      <c r="T719" s="17">
        <f t="shared" si="476"/>
        <v>615</v>
      </c>
      <c r="U719" s="1">
        <f t="shared" si="477"/>
        <v>615</v>
      </c>
    </row>
    <row r="720" spans="14:21" x14ac:dyDescent="0.2">
      <c r="N720" s="1">
        <f t="shared" si="478"/>
        <v>616</v>
      </c>
      <c r="O720" s="17">
        <f t="shared" si="479"/>
        <v>616</v>
      </c>
      <c r="T720" s="17">
        <f t="shared" si="476"/>
        <v>616</v>
      </c>
      <c r="U720" s="1">
        <f t="shared" si="477"/>
        <v>616</v>
      </c>
    </row>
    <row r="721" spans="14:21" x14ac:dyDescent="0.2">
      <c r="N721" s="1">
        <f t="shared" si="478"/>
        <v>617</v>
      </c>
      <c r="O721" s="17">
        <f t="shared" si="479"/>
        <v>617</v>
      </c>
      <c r="T721" s="17">
        <f t="shared" si="476"/>
        <v>617</v>
      </c>
      <c r="U721" s="1">
        <f t="shared" si="477"/>
        <v>617</v>
      </c>
    </row>
    <row r="722" spans="14:21" x14ac:dyDescent="0.2">
      <c r="N722" s="1">
        <f t="shared" si="478"/>
        <v>618</v>
      </c>
      <c r="O722" s="17">
        <f t="shared" si="479"/>
        <v>618</v>
      </c>
      <c r="T722" s="17">
        <f t="shared" si="476"/>
        <v>618</v>
      </c>
      <c r="U722" s="1">
        <f t="shared" si="477"/>
        <v>618</v>
      </c>
    </row>
    <row r="723" spans="14:21" x14ac:dyDescent="0.2">
      <c r="N723" s="1">
        <f t="shared" si="478"/>
        <v>619</v>
      </c>
      <c r="O723" s="17">
        <f t="shared" si="479"/>
        <v>619</v>
      </c>
      <c r="T723" s="17">
        <f t="shared" si="476"/>
        <v>619</v>
      </c>
      <c r="U723" s="1">
        <f t="shared" si="477"/>
        <v>619</v>
      </c>
    </row>
    <row r="724" spans="14:21" x14ac:dyDescent="0.2">
      <c r="N724" s="1">
        <f t="shared" si="478"/>
        <v>620</v>
      </c>
      <c r="O724" s="17">
        <f t="shared" si="479"/>
        <v>620</v>
      </c>
      <c r="T724" s="17">
        <f t="shared" si="476"/>
        <v>620</v>
      </c>
      <c r="U724" s="1">
        <f t="shared" si="477"/>
        <v>620</v>
      </c>
    </row>
    <row r="725" spans="14:21" x14ac:dyDescent="0.2">
      <c r="N725" s="1">
        <f t="shared" si="478"/>
        <v>621</v>
      </c>
      <c r="O725" s="17">
        <f t="shared" si="479"/>
        <v>621</v>
      </c>
      <c r="T725" s="17">
        <f t="shared" si="476"/>
        <v>621</v>
      </c>
      <c r="U725" s="1">
        <f t="shared" si="477"/>
        <v>621</v>
      </c>
    </row>
    <row r="726" spans="14:21" x14ac:dyDescent="0.2">
      <c r="N726" s="1">
        <f t="shared" si="478"/>
        <v>622</v>
      </c>
      <c r="O726" s="17">
        <f t="shared" si="479"/>
        <v>622</v>
      </c>
      <c r="T726" s="17">
        <f t="shared" si="476"/>
        <v>622</v>
      </c>
      <c r="U726" s="1">
        <f t="shared" si="477"/>
        <v>622</v>
      </c>
    </row>
    <row r="727" spans="14:21" x14ac:dyDescent="0.2">
      <c r="N727" s="1">
        <f t="shared" si="478"/>
        <v>623</v>
      </c>
      <c r="O727" s="17">
        <f t="shared" si="479"/>
        <v>623</v>
      </c>
      <c r="T727" s="17">
        <f t="shared" si="476"/>
        <v>623</v>
      </c>
      <c r="U727" s="1">
        <f t="shared" si="477"/>
        <v>623</v>
      </c>
    </row>
    <row r="728" spans="14:21" x14ac:dyDescent="0.2">
      <c r="N728" s="1">
        <f t="shared" si="478"/>
        <v>624</v>
      </c>
      <c r="O728" s="17">
        <f t="shared" si="479"/>
        <v>624</v>
      </c>
      <c r="T728" s="17">
        <f t="shared" si="476"/>
        <v>624</v>
      </c>
      <c r="U728" s="1">
        <f t="shared" si="477"/>
        <v>624</v>
      </c>
    </row>
    <row r="729" spans="14:21" x14ac:dyDescent="0.2">
      <c r="N729" s="1">
        <f t="shared" si="478"/>
        <v>625</v>
      </c>
      <c r="O729" s="17">
        <f t="shared" si="479"/>
        <v>625</v>
      </c>
      <c r="T729" s="17">
        <f t="shared" ref="T729:T792" si="480">N729</f>
        <v>625</v>
      </c>
      <c r="U729" s="1">
        <f t="shared" ref="U729:U792" si="481">N729</f>
        <v>625</v>
      </c>
    </row>
    <row r="730" spans="14:21" x14ac:dyDescent="0.2">
      <c r="N730" s="1">
        <f t="shared" ref="N730:N793" si="482">N729+1</f>
        <v>626</v>
      </c>
      <c r="O730" s="17">
        <f t="shared" ref="O730:O793" si="483">O729+1</f>
        <v>626</v>
      </c>
      <c r="T730" s="17">
        <f t="shared" si="480"/>
        <v>626</v>
      </c>
      <c r="U730" s="1">
        <f t="shared" si="481"/>
        <v>626</v>
      </c>
    </row>
    <row r="731" spans="14:21" x14ac:dyDescent="0.2">
      <c r="N731" s="1">
        <f t="shared" si="482"/>
        <v>627</v>
      </c>
      <c r="O731" s="17">
        <f t="shared" si="483"/>
        <v>627</v>
      </c>
      <c r="T731" s="17">
        <f t="shared" si="480"/>
        <v>627</v>
      </c>
      <c r="U731" s="1">
        <f t="shared" si="481"/>
        <v>627</v>
      </c>
    </row>
    <row r="732" spans="14:21" x14ac:dyDescent="0.2">
      <c r="N732" s="1">
        <f t="shared" si="482"/>
        <v>628</v>
      </c>
      <c r="O732" s="17">
        <f t="shared" si="483"/>
        <v>628</v>
      </c>
      <c r="T732" s="17">
        <f t="shared" si="480"/>
        <v>628</v>
      </c>
      <c r="U732" s="1">
        <f t="shared" si="481"/>
        <v>628</v>
      </c>
    </row>
    <row r="733" spans="14:21" x14ac:dyDescent="0.2">
      <c r="N733" s="1">
        <f t="shared" si="482"/>
        <v>629</v>
      </c>
      <c r="O733" s="17">
        <f t="shared" si="483"/>
        <v>629</v>
      </c>
      <c r="T733" s="17">
        <f t="shared" si="480"/>
        <v>629</v>
      </c>
      <c r="U733" s="1">
        <f t="shared" si="481"/>
        <v>629</v>
      </c>
    </row>
    <row r="734" spans="14:21" x14ac:dyDescent="0.2">
      <c r="N734" s="1">
        <f t="shared" si="482"/>
        <v>630</v>
      </c>
      <c r="O734" s="17">
        <f t="shared" si="483"/>
        <v>630</v>
      </c>
      <c r="T734" s="17">
        <f t="shared" si="480"/>
        <v>630</v>
      </c>
      <c r="U734" s="1">
        <f t="shared" si="481"/>
        <v>630</v>
      </c>
    </row>
    <row r="735" spans="14:21" x14ac:dyDescent="0.2">
      <c r="N735" s="1">
        <f t="shared" si="482"/>
        <v>631</v>
      </c>
      <c r="O735" s="17">
        <f t="shared" si="483"/>
        <v>631</v>
      </c>
      <c r="T735" s="17">
        <f t="shared" si="480"/>
        <v>631</v>
      </c>
      <c r="U735" s="1">
        <f t="shared" si="481"/>
        <v>631</v>
      </c>
    </row>
    <row r="736" spans="14:21" x14ac:dyDescent="0.2">
      <c r="N736" s="1">
        <f t="shared" si="482"/>
        <v>632</v>
      </c>
      <c r="O736" s="17">
        <f t="shared" si="483"/>
        <v>632</v>
      </c>
      <c r="T736" s="17">
        <f t="shared" si="480"/>
        <v>632</v>
      </c>
      <c r="U736" s="1">
        <f t="shared" si="481"/>
        <v>632</v>
      </c>
    </row>
    <row r="737" spans="14:21" x14ac:dyDescent="0.2">
      <c r="N737" s="1">
        <f t="shared" si="482"/>
        <v>633</v>
      </c>
      <c r="O737" s="17">
        <f t="shared" si="483"/>
        <v>633</v>
      </c>
      <c r="T737" s="17">
        <f t="shared" si="480"/>
        <v>633</v>
      </c>
      <c r="U737" s="1">
        <f t="shared" si="481"/>
        <v>633</v>
      </c>
    </row>
    <row r="738" spans="14:21" x14ac:dyDescent="0.2">
      <c r="N738" s="1">
        <f t="shared" si="482"/>
        <v>634</v>
      </c>
      <c r="O738" s="17">
        <f t="shared" si="483"/>
        <v>634</v>
      </c>
      <c r="T738" s="17">
        <f t="shared" si="480"/>
        <v>634</v>
      </c>
      <c r="U738" s="1">
        <f t="shared" si="481"/>
        <v>634</v>
      </c>
    </row>
    <row r="739" spans="14:21" x14ac:dyDescent="0.2">
      <c r="N739" s="1">
        <f t="shared" si="482"/>
        <v>635</v>
      </c>
      <c r="O739" s="17">
        <f t="shared" si="483"/>
        <v>635</v>
      </c>
      <c r="T739" s="17">
        <f t="shared" si="480"/>
        <v>635</v>
      </c>
      <c r="U739" s="1">
        <f t="shared" si="481"/>
        <v>635</v>
      </c>
    </row>
    <row r="740" spans="14:21" x14ac:dyDescent="0.2">
      <c r="N740" s="1">
        <f t="shared" si="482"/>
        <v>636</v>
      </c>
      <c r="O740" s="17">
        <f t="shared" si="483"/>
        <v>636</v>
      </c>
      <c r="T740" s="17">
        <f t="shared" si="480"/>
        <v>636</v>
      </c>
      <c r="U740" s="1">
        <f t="shared" si="481"/>
        <v>636</v>
      </c>
    </row>
    <row r="741" spans="14:21" x14ac:dyDescent="0.2">
      <c r="N741" s="1">
        <f t="shared" si="482"/>
        <v>637</v>
      </c>
      <c r="O741" s="17">
        <f t="shared" si="483"/>
        <v>637</v>
      </c>
      <c r="T741" s="17">
        <f t="shared" si="480"/>
        <v>637</v>
      </c>
      <c r="U741" s="1">
        <f t="shared" si="481"/>
        <v>637</v>
      </c>
    </row>
    <row r="742" spans="14:21" x14ac:dyDescent="0.2">
      <c r="N742" s="1">
        <f t="shared" si="482"/>
        <v>638</v>
      </c>
      <c r="O742" s="17">
        <f t="shared" si="483"/>
        <v>638</v>
      </c>
      <c r="T742" s="17">
        <f t="shared" si="480"/>
        <v>638</v>
      </c>
      <c r="U742" s="1">
        <f t="shared" si="481"/>
        <v>638</v>
      </c>
    </row>
    <row r="743" spans="14:21" x14ac:dyDescent="0.2">
      <c r="N743" s="1">
        <f t="shared" si="482"/>
        <v>639</v>
      </c>
      <c r="O743" s="17">
        <f t="shared" si="483"/>
        <v>639</v>
      </c>
      <c r="T743" s="17">
        <f t="shared" si="480"/>
        <v>639</v>
      </c>
      <c r="U743" s="1">
        <f t="shared" si="481"/>
        <v>639</v>
      </c>
    </row>
    <row r="744" spans="14:21" x14ac:dyDescent="0.2">
      <c r="N744" s="1">
        <f t="shared" si="482"/>
        <v>640</v>
      </c>
      <c r="O744" s="17">
        <f t="shared" si="483"/>
        <v>640</v>
      </c>
      <c r="T744" s="17">
        <f t="shared" si="480"/>
        <v>640</v>
      </c>
      <c r="U744" s="1">
        <f t="shared" si="481"/>
        <v>640</v>
      </c>
    </row>
    <row r="745" spans="14:21" x14ac:dyDescent="0.2">
      <c r="N745" s="1">
        <f t="shared" si="482"/>
        <v>641</v>
      </c>
      <c r="O745" s="17">
        <f t="shared" si="483"/>
        <v>641</v>
      </c>
      <c r="T745" s="17">
        <f t="shared" si="480"/>
        <v>641</v>
      </c>
      <c r="U745" s="1">
        <f t="shared" si="481"/>
        <v>641</v>
      </c>
    </row>
    <row r="746" spans="14:21" x14ac:dyDescent="0.2">
      <c r="N746" s="1">
        <f t="shared" si="482"/>
        <v>642</v>
      </c>
      <c r="O746" s="17">
        <f t="shared" si="483"/>
        <v>642</v>
      </c>
      <c r="T746" s="17">
        <f t="shared" si="480"/>
        <v>642</v>
      </c>
      <c r="U746" s="1">
        <f t="shared" si="481"/>
        <v>642</v>
      </c>
    </row>
    <row r="747" spans="14:21" x14ac:dyDescent="0.2">
      <c r="N747" s="1">
        <f t="shared" si="482"/>
        <v>643</v>
      </c>
      <c r="O747" s="17">
        <f t="shared" si="483"/>
        <v>643</v>
      </c>
      <c r="T747" s="17">
        <f t="shared" si="480"/>
        <v>643</v>
      </c>
      <c r="U747" s="1">
        <f t="shared" si="481"/>
        <v>643</v>
      </c>
    </row>
    <row r="748" spans="14:21" x14ac:dyDescent="0.2">
      <c r="N748" s="1">
        <f t="shared" si="482"/>
        <v>644</v>
      </c>
      <c r="O748" s="17">
        <f t="shared" si="483"/>
        <v>644</v>
      </c>
      <c r="T748" s="17">
        <f t="shared" si="480"/>
        <v>644</v>
      </c>
      <c r="U748" s="1">
        <f t="shared" si="481"/>
        <v>644</v>
      </c>
    </row>
    <row r="749" spans="14:21" x14ac:dyDescent="0.2">
      <c r="N749" s="1">
        <f t="shared" si="482"/>
        <v>645</v>
      </c>
      <c r="O749" s="17">
        <f t="shared" si="483"/>
        <v>645</v>
      </c>
      <c r="T749" s="17">
        <f t="shared" si="480"/>
        <v>645</v>
      </c>
      <c r="U749" s="1">
        <f t="shared" si="481"/>
        <v>645</v>
      </c>
    </row>
    <row r="750" spans="14:21" x14ac:dyDescent="0.2">
      <c r="N750" s="1">
        <f t="shared" si="482"/>
        <v>646</v>
      </c>
      <c r="O750" s="17">
        <f t="shared" si="483"/>
        <v>646</v>
      </c>
      <c r="T750" s="17">
        <f t="shared" si="480"/>
        <v>646</v>
      </c>
      <c r="U750" s="1">
        <f t="shared" si="481"/>
        <v>646</v>
      </c>
    </row>
    <row r="751" spans="14:21" x14ac:dyDescent="0.2">
      <c r="N751" s="1">
        <f t="shared" si="482"/>
        <v>647</v>
      </c>
      <c r="O751" s="17">
        <f t="shared" si="483"/>
        <v>647</v>
      </c>
      <c r="T751" s="17">
        <f t="shared" si="480"/>
        <v>647</v>
      </c>
      <c r="U751" s="1">
        <f t="shared" si="481"/>
        <v>647</v>
      </c>
    </row>
    <row r="752" spans="14:21" x14ac:dyDescent="0.2">
      <c r="N752" s="1">
        <f t="shared" si="482"/>
        <v>648</v>
      </c>
      <c r="O752" s="17">
        <f t="shared" si="483"/>
        <v>648</v>
      </c>
      <c r="T752" s="17">
        <f t="shared" si="480"/>
        <v>648</v>
      </c>
      <c r="U752" s="1">
        <f t="shared" si="481"/>
        <v>648</v>
      </c>
    </row>
    <row r="753" spans="14:21" x14ac:dyDescent="0.2">
      <c r="N753" s="1">
        <f t="shared" si="482"/>
        <v>649</v>
      </c>
      <c r="O753" s="17">
        <f t="shared" si="483"/>
        <v>649</v>
      </c>
      <c r="T753" s="17">
        <f t="shared" si="480"/>
        <v>649</v>
      </c>
      <c r="U753" s="1">
        <f t="shared" si="481"/>
        <v>649</v>
      </c>
    </row>
    <row r="754" spans="14:21" x14ac:dyDescent="0.2">
      <c r="N754" s="1">
        <f t="shared" si="482"/>
        <v>650</v>
      </c>
      <c r="O754" s="17">
        <f t="shared" si="483"/>
        <v>650</v>
      </c>
      <c r="T754" s="17">
        <f t="shared" si="480"/>
        <v>650</v>
      </c>
      <c r="U754" s="1">
        <f t="shared" si="481"/>
        <v>650</v>
      </c>
    </row>
    <row r="755" spans="14:21" x14ac:dyDescent="0.2">
      <c r="N755" s="1">
        <f t="shared" si="482"/>
        <v>651</v>
      </c>
      <c r="O755" s="17">
        <f t="shared" si="483"/>
        <v>651</v>
      </c>
      <c r="T755" s="17">
        <f t="shared" si="480"/>
        <v>651</v>
      </c>
      <c r="U755" s="1">
        <f t="shared" si="481"/>
        <v>651</v>
      </c>
    </row>
    <row r="756" spans="14:21" x14ac:dyDescent="0.2">
      <c r="N756" s="1">
        <f t="shared" si="482"/>
        <v>652</v>
      </c>
      <c r="O756" s="17">
        <f t="shared" si="483"/>
        <v>652</v>
      </c>
      <c r="T756" s="17">
        <f t="shared" si="480"/>
        <v>652</v>
      </c>
      <c r="U756" s="1">
        <f t="shared" si="481"/>
        <v>652</v>
      </c>
    </row>
    <row r="757" spans="14:21" x14ac:dyDescent="0.2">
      <c r="N757" s="1">
        <f t="shared" si="482"/>
        <v>653</v>
      </c>
      <c r="O757" s="17">
        <f t="shared" si="483"/>
        <v>653</v>
      </c>
      <c r="T757" s="17">
        <f t="shared" si="480"/>
        <v>653</v>
      </c>
      <c r="U757" s="1">
        <f t="shared" si="481"/>
        <v>653</v>
      </c>
    </row>
    <row r="758" spans="14:21" x14ac:dyDescent="0.2">
      <c r="N758" s="1">
        <f t="shared" si="482"/>
        <v>654</v>
      </c>
      <c r="O758" s="17">
        <f t="shared" si="483"/>
        <v>654</v>
      </c>
      <c r="T758" s="17">
        <f t="shared" si="480"/>
        <v>654</v>
      </c>
      <c r="U758" s="1">
        <f t="shared" si="481"/>
        <v>654</v>
      </c>
    </row>
    <row r="759" spans="14:21" x14ac:dyDescent="0.2">
      <c r="N759" s="1">
        <f t="shared" si="482"/>
        <v>655</v>
      </c>
      <c r="O759" s="17">
        <f t="shared" si="483"/>
        <v>655</v>
      </c>
      <c r="T759" s="17">
        <f t="shared" si="480"/>
        <v>655</v>
      </c>
      <c r="U759" s="1">
        <f t="shared" si="481"/>
        <v>655</v>
      </c>
    </row>
    <row r="760" spans="14:21" x14ac:dyDescent="0.2">
      <c r="N760" s="1">
        <f t="shared" si="482"/>
        <v>656</v>
      </c>
      <c r="O760" s="17">
        <f t="shared" si="483"/>
        <v>656</v>
      </c>
      <c r="T760" s="17">
        <f t="shared" si="480"/>
        <v>656</v>
      </c>
      <c r="U760" s="1">
        <f t="shared" si="481"/>
        <v>656</v>
      </c>
    </row>
    <row r="761" spans="14:21" x14ac:dyDescent="0.2">
      <c r="N761" s="1">
        <f t="shared" si="482"/>
        <v>657</v>
      </c>
      <c r="O761" s="17">
        <f t="shared" si="483"/>
        <v>657</v>
      </c>
      <c r="T761" s="17">
        <f t="shared" si="480"/>
        <v>657</v>
      </c>
      <c r="U761" s="1">
        <f t="shared" si="481"/>
        <v>657</v>
      </c>
    </row>
    <row r="762" spans="14:21" x14ac:dyDescent="0.2">
      <c r="N762" s="1">
        <f t="shared" si="482"/>
        <v>658</v>
      </c>
      <c r="O762" s="17">
        <f t="shared" si="483"/>
        <v>658</v>
      </c>
      <c r="T762" s="17">
        <f t="shared" si="480"/>
        <v>658</v>
      </c>
      <c r="U762" s="1">
        <f t="shared" si="481"/>
        <v>658</v>
      </c>
    </row>
    <row r="763" spans="14:21" x14ac:dyDescent="0.2">
      <c r="N763" s="1">
        <f t="shared" si="482"/>
        <v>659</v>
      </c>
      <c r="O763" s="17">
        <f t="shared" si="483"/>
        <v>659</v>
      </c>
      <c r="T763" s="17">
        <f t="shared" si="480"/>
        <v>659</v>
      </c>
      <c r="U763" s="1">
        <f t="shared" si="481"/>
        <v>659</v>
      </c>
    </row>
    <row r="764" spans="14:21" x14ac:dyDescent="0.2">
      <c r="N764" s="1">
        <f t="shared" si="482"/>
        <v>660</v>
      </c>
      <c r="O764" s="17">
        <f t="shared" si="483"/>
        <v>660</v>
      </c>
      <c r="T764" s="17">
        <f t="shared" si="480"/>
        <v>660</v>
      </c>
      <c r="U764" s="1">
        <f t="shared" si="481"/>
        <v>660</v>
      </c>
    </row>
    <row r="765" spans="14:21" x14ac:dyDescent="0.2">
      <c r="N765" s="1">
        <f t="shared" si="482"/>
        <v>661</v>
      </c>
      <c r="O765" s="17">
        <f t="shared" si="483"/>
        <v>661</v>
      </c>
      <c r="T765" s="17">
        <f t="shared" si="480"/>
        <v>661</v>
      </c>
      <c r="U765" s="1">
        <f t="shared" si="481"/>
        <v>661</v>
      </c>
    </row>
    <row r="766" spans="14:21" x14ac:dyDescent="0.2">
      <c r="N766" s="1">
        <f t="shared" si="482"/>
        <v>662</v>
      </c>
      <c r="O766" s="17">
        <f t="shared" si="483"/>
        <v>662</v>
      </c>
      <c r="T766" s="17">
        <f t="shared" si="480"/>
        <v>662</v>
      </c>
      <c r="U766" s="1">
        <f t="shared" si="481"/>
        <v>662</v>
      </c>
    </row>
    <row r="767" spans="14:21" x14ac:dyDescent="0.2">
      <c r="N767" s="1">
        <f t="shared" si="482"/>
        <v>663</v>
      </c>
      <c r="O767" s="17">
        <f t="shared" si="483"/>
        <v>663</v>
      </c>
      <c r="T767" s="17">
        <f t="shared" si="480"/>
        <v>663</v>
      </c>
      <c r="U767" s="1">
        <f t="shared" si="481"/>
        <v>663</v>
      </c>
    </row>
    <row r="768" spans="14:21" x14ac:dyDescent="0.2">
      <c r="N768" s="1">
        <f t="shared" si="482"/>
        <v>664</v>
      </c>
      <c r="O768" s="17">
        <f t="shared" si="483"/>
        <v>664</v>
      </c>
      <c r="T768" s="17">
        <f t="shared" si="480"/>
        <v>664</v>
      </c>
      <c r="U768" s="1">
        <f t="shared" si="481"/>
        <v>664</v>
      </c>
    </row>
    <row r="769" spans="14:21" x14ac:dyDescent="0.2">
      <c r="N769" s="1">
        <f t="shared" si="482"/>
        <v>665</v>
      </c>
      <c r="O769" s="17">
        <f t="shared" si="483"/>
        <v>665</v>
      </c>
      <c r="T769" s="17">
        <f t="shared" si="480"/>
        <v>665</v>
      </c>
      <c r="U769" s="1">
        <f t="shared" si="481"/>
        <v>665</v>
      </c>
    </row>
    <row r="770" spans="14:21" x14ac:dyDescent="0.2">
      <c r="N770" s="1">
        <f t="shared" si="482"/>
        <v>666</v>
      </c>
      <c r="O770" s="17">
        <f t="shared" si="483"/>
        <v>666</v>
      </c>
      <c r="T770" s="17">
        <f t="shared" si="480"/>
        <v>666</v>
      </c>
      <c r="U770" s="1">
        <f t="shared" si="481"/>
        <v>666</v>
      </c>
    </row>
    <row r="771" spans="14:21" x14ac:dyDescent="0.2">
      <c r="N771" s="1">
        <f t="shared" si="482"/>
        <v>667</v>
      </c>
      <c r="O771" s="17">
        <f t="shared" si="483"/>
        <v>667</v>
      </c>
      <c r="T771" s="17">
        <f t="shared" si="480"/>
        <v>667</v>
      </c>
      <c r="U771" s="1">
        <f t="shared" si="481"/>
        <v>667</v>
      </c>
    </row>
    <row r="772" spans="14:21" x14ac:dyDescent="0.2">
      <c r="N772" s="1">
        <f t="shared" si="482"/>
        <v>668</v>
      </c>
      <c r="O772" s="17">
        <f t="shared" si="483"/>
        <v>668</v>
      </c>
      <c r="T772" s="17">
        <f t="shared" si="480"/>
        <v>668</v>
      </c>
      <c r="U772" s="1">
        <f t="shared" si="481"/>
        <v>668</v>
      </c>
    </row>
    <row r="773" spans="14:21" x14ac:dyDescent="0.2">
      <c r="N773" s="1">
        <f t="shared" si="482"/>
        <v>669</v>
      </c>
      <c r="O773" s="17">
        <f t="shared" si="483"/>
        <v>669</v>
      </c>
      <c r="T773" s="17">
        <f t="shared" si="480"/>
        <v>669</v>
      </c>
      <c r="U773" s="1">
        <f t="shared" si="481"/>
        <v>669</v>
      </c>
    </row>
    <row r="774" spans="14:21" x14ac:dyDescent="0.2">
      <c r="N774" s="1">
        <f t="shared" si="482"/>
        <v>670</v>
      </c>
      <c r="O774" s="17">
        <f t="shared" si="483"/>
        <v>670</v>
      </c>
      <c r="T774" s="17">
        <f t="shared" si="480"/>
        <v>670</v>
      </c>
      <c r="U774" s="1">
        <f t="shared" si="481"/>
        <v>670</v>
      </c>
    </row>
    <row r="775" spans="14:21" x14ac:dyDescent="0.2">
      <c r="N775" s="1">
        <f t="shared" si="482"/>
        <v>671</v>
      </c>
      <c r="O775" s="17">
        <f t="shared" si="483"/>
        <v>671</v>
      </c>
      <c r="T775" s="17">
        <f t="shared" si="480"/>
        <v>671</v>
      </c>
      <c r="U775" s="1">
        <f t="shared" si="481"/>
        <v>671</v>
      </c>
    </row>
    <row r="776" spans="14:21" x14ac:dyDescent="0.2">
      <c r="N776" s="1">
        <f t="shared" si="482"/>
        <v>672</v>
      </c>
      <c r="O776" s="17">
        <f t="shared" si="483"/>
        <v>672</v>
      </c>
      <c r="T776" s="17">
        <f t="shared" si="480"/>
        <v>672</v>
      </c>
      <c r="U776" s="1">
        <f t="shared" si="481"/>
        <v>672</v>
      </c>
    </row>
    <row r="777" spans="14:21" x14ac:dyDescent="0.2">
      <c r="N777" s="1">
        <f t="shared" si="482"/>
        <v>673</v>
      </c>
      <c r="O777" s="17">
        <f t="shared" si="483"/>
        <v>673</v>
      </c>
      <c r="T777" s="17">
        <f t="shared" si="480"/>
        <v>673</v>
      </c>
      <c r="U777" s="1">
        <f t="shared" si="481"/>
        <v>673</v>
      </c>
    </row>
    <row r="778" spans="14:21" x14ac:dyDescent="0.2">
      <c r="N778" s="1">
        <f t="shared" si="482"/>
        <v>674</v>
      </c>
      <c r="O778" s="17">
        <f t="shared" si="483"/>
        <v>674</v>
      </c>
      <c r="T778" s="17">
        <f t="shared" si="480"/>
        <v>674</v>
      </c>
      <c r="U778" s="1">
        <f t="shared" si="481"/>
        <v>674</v>
      </c>
    </row>
    <row r="779" spans="14:21" x14ac:dyDescent="0.2">
      <c r="N779" s="1">
        <f t="shared" si="482"/>
        <v>675</v>
      </c>
      <c r="O779" s="17">
        <f t="shared" si="483"/>
        <v>675</v>
      </c>
      <c r="T779" s="17">
        <f t="shared" si="480"/>
        <v>675</v>
      </c>
      <c r="U779" s="1">
        <f t="shared" si="481"/>
        <v>675</v>
      </c>
    </row>
    <row r="780" spans="14:21" x14ac:dyDescent="0.2">
      <c r="N780" s="1">
        <f t="shared" si="482"/>
        <v>676</v>
      </c>
      <c r="O780" s="17">
        <f t="shared" si="483"/>
        <v>676</v>
      </c>
      <c r="T780" s="17">
        <f t="shared" si="480"/>
        <v>676</v>
      </c>
      <c r="U780" s="1">
        <f t="shared" si="481"/>
        <v>676</v>
      </c>
    </row>
    <row r="781" spans="14:21" x14ac:dyDescent="0.2">
      <c r="N781" s="1">
        <f t="shared" si="482"/>
        <v>677</v>
      </c>
      <c r="O781" s="17">
        <f t="shared" si="483"/>
        <v>677</v>
      </c>
      <c r="T781" s="17">
        <f t="shared" si="480"/>
        <v>677</v>
      </c>
      <c r="U781" s="1">
        <f t="shared" si="481"/>
        <v>677</v>
      </c>
    </row>
    <row r="782" spans="14:21" x14ac:dyDescent="0.2">
      <c r="N782" s="1">
        <f t="shared" si="482"/>
        <v>678</v>
      </c>
      <c r="O782" s="17">
        <f t="shared" si="483"/>
        <v>678</v>
      </c>
      <c r="T782" s="17">
        <f t="shared" si="480"/>
        <v>678</v>
      </c>
      <c r="U782" s="1">
        <f t="shared" si="481"/>
        <v>678</v>
      </c>
    </row>
    <row r="783" spans="14:21" x14ac:dyDescent="0.2">
      <c r="N783" s="1">
        <f t="shared" si="482"/>
        <v>679</v>
      </c>
      <c r="O783" s="17">
        <f t="shared" si="483"/>
        <v>679</v>
      </c>
      <c r="T783" s="17">
        <f t="shared" si="480"/>
        <v>679</v>
      </c>
      <c r="U783" s="1">
        <f t="shared" si="481"/>
        <v>679</v>
      </c>
    </row>
    <row r="784" spans="14:21" x14ac:dyDescent="0.2">
      <c r="N784" s="1">
        <f t="shared" si="482"/>
        <v>680</v>
      </c>
      <c r="O784" s="17">
        <f t="shared" si="483"/>
        <v>680</v>
      </c>
      <c r="T784" s="17">
        <f t="shared" si="480"/>
        <v>680</v>
      </c>
      <c r="U784" s="1">
        <f t="shared" si="481"/>
        <v>680</v>
      </c>
    </row>
    <row r="785" spans="14:21" x14ac:dyDescent="0.2">
      <c r="N785" s="1">
        <f t="shared" si="482"/>
        <v>681</v>
      </c>
      <c r="O785" s="17">
        <f t="shared" si="483"/>
        <v>681</v>
      </c>
      <c r="T785" s="17">
        <f t="shared" si="480"/>
        <v>681</v>
      </c>
      <c r="U785" s="1">
        <f t="shared" si="481"/>
        <v>681</v>
      </c>
    </row>
    <row r="786" spans="14:21" x14ac:dyDescent="0.2">
      <c r="N786" s="1">
        <f t="shared" si="482"/>
        <v>682</v>
      </c>
      <c r="O786" s="17">
        <f t="shared" si="483"/>
        <v>682</v>
      </c>
      <c r="T786" s="17">
        <f t="shared" si="480"/>
        <v>682</v>
      </c>
      <c r="U786" s="1">
        <f t="shared" si="481"/>
        <v>682</v>
      </c>
    </row>
    <row r="787" spans="14:21" x14ac:dyDescent="0.2">
      <c r="N787" s="1">
        <f t="shared" si="482"/>
        <v>683</v>
      </c>
      <c r="O787" s="17">
        <f t="shared" si="483"/>
        <v>683</v>
      </c>
      <c r="T787" s="17">
        <f t="shared" si="480"/>
        <v>683</v>
      </c>
      <c r="U787" s="1">
        <f t="shared" si="481"/>
        <v>683</v>
      </c>
    </row>
    <row r="788" spans="14:21" x14ac:dyDescent="0.2">
      <c r="N788" s="1">
        <f t="shared" si="482"/>
        <v>684</v>
      </c>
      <c r="O788" s="17">
        <f t="shared" si="483"/>
        <v>684</v>
      </c>
      <c r="T788" s="17">
        <f t="shared" si="480"/>
        <v>684</v>
      </c>
      <c r="U788" s="1">
        <f t="shared" si="481"/>
        <v>684</v>
      </c>
    </row>
    <row r="789" spans="14:21" x14ac:dyDescent="0.2">
      <c r="N789" s="1">
        <f t="shared" si="482"/>
        <v>685</v>
      </c>
      <c r="O789" s="17">
        <f t="shared" si="483"/>
        <v>685</v>
      </c>
      <c r="T789" s="17">
        <f t="shared" si="480"/>
        <v>685</v>
      </c>
      <c r="U789" s="1">
        <f t="shared" si="481"/>
        <v>685</v>
      </c>
    </row>
    <row r="790" spans="14:21" x14ac:dyDescent="0.2">
      <c r="N790" s="1">
        <f t="shared" si="482"/>
        <v>686</v>
      </c>
      <c r="O790" s="17">
        <f t="shared" si="483"/>
        <v>686</v>
      </c>
      <c r="T790" s="17">
        <f t="shared" si="480"/>
        <v>686</v>
      </c>
      <c r="U790" s="1">
        <f t="shared" si="481"/>
        <v>686</v>
      </c>
    </row>
    <row r="791" spans="14:21" x14ac:dyDescent="0.2">
      <c r="N791" s="1">
        <f t="shared" si="482"/>
        <v>687</v>
      </c>
      <c r="O791" s="17">
        <f t="shared" si="483"/>
        <v>687</v>
      </c>
      <c r="T791" s="17">
        <f t="shared" si="480"/>
        <v>687</v>
      </c>
      <c r="U791" s="1">
        <f t="shared" si="481"/>
        <v>687</v>
      </c>
    </row>
    <row r="792" spans="14:21" x14ac:dyDescent="0.2">
      <c r="N792" s="1">
        <f t="shared" si="482"/>
        <v>688</v>
      </c>
      <c r="O792" s="17">
        <f t="shared" si="483"/>
        <v>688</v>
      </c>
      <c r="T792" s="17">
        <f t="shared" si="480"/>
        <v>688</v>
      </c>
      <c r="U792" s="1">
        <f t="shared" si="481"/>
        <v>688</v>
      </c>
    </row>
    <row r="793" spans="14:21" x14ac:dyDescent="0.2">
      <c r="N793" s="1">
        <f t="shared" si="482"/>
        <v>689</v>
      </c>
      <c r="O793" s="17">
        <f t="shared" si="483"/>
        <v>689</v>
      </c>
      <c r="T793" s="17">
        <f t="shared" ref="T793:T856" si="484">N793</f>
        <v>689</v>
      </c>
      <c r="U793" s="1">
        <f t="shared" ref="U793:U856" si="485">N793</f>
        <v>689</v>
      </c>
    </row>
    <row r="794" spans="14:21" x14ac:dyDescent="0.2">
      <c r="N794" s="1">
        <f t="shared" ref="N794:N857" si="486">N793+1</f>
        <v>690</v>
      </c>
      <c r="O794" s="17">
        <f t="shared" ref="O794:O857" si="487">O793+1</f>
        <v>690</v>
      </c>
      <c r="T794" s="17">
        <f t="shared" si="484"/>
        <v>690</v>
      </c>
      <c r="U794" s="1">
        <f t="shared" si="485"/>
        <v>690</v>
      </c>
    </row>
    <row r="795" spans="14:21" x14ac:dyDescent="0.2">
      <c r="N795" s="1">
        <f t="shared" si="486"/>
        <v>691</v>
      </c>
      <c r="O795" s="17">
        <f t="shared" si="487"/>
        <v>691</v>
      </c>
      <c r="T795" s="17">
        <f t="shared" si="484"/>
        <v>691</v>
      </c>
      <c r="U795" s="1">
        <f t="shared" si="485"/>
        <v>691</v>
      </c>
    </row>
    <row r="796" spans="14:21" x14ac:dyDescent="0.2">
      <c r="N796" s="1">
        <f t="shared" si="486"/>
        <v>692</v>
      </c>
      <c r="O796" s="17">
        <f t="shared" si="487"/>
        <v>692</v>
      </c>
      <c r="T796" s="17">
        <f t="shared" si="484"/>
        <v>692</v>
      </c>
      <c r="U796" s="1">
        <f t="shared" si="485"/>
        <v>692</v>
      </c>
    </row>
    <row r="797" spans="14:21" x14ac:dyDescent="0.2">
      <c r="N797" s="1">
        <f t="shared" si="486"/>
        <v>693</v>
      </c>
      <c r="O797" s="17">
        <f t="shared" si="487"/>
        <v>693</v>
      </c>
      <c r="T797" s="17">
        <f t="shared" si="484"/>
        <v>693</v>
      </c>
      <c r="U797" s="1">
        <f t="shared" si="485"/>
        <v>693</v>
      </c>
    </row>
    <row r="798" spans="14:21" x14ac:dyDescent="0.2">
      <c r="N798" s="1">
        <f t="shared" si="486"/>
        <v>694</v>
      </c>
      <c r="O798" s="17">
        <f t="shared" si="487"/>
        <v>694</v>
      </c>
      <c r="T798" s="17">
        <f t="shared" si="484"/>
        <v>694</v>
      </c>
      <c r="U798" s="1">
        <f t="shared" si="485"/>
        <v>694</v>
      </c>
    </row>
    <row r="799" spans="14:21" x14ac:dyDescent="0.2">
      <c r="N799" s="1">
        <f t="shared" si="486"/>
        <v>695</v>
      </c>
      <c r="O799" s="17">
        <f t="shared" si="487"/>
        <v>695</v>
      </c>
      <c r="T799" s="17">
        <f t="shared" si="484"/>
        <v>695</v>
      </c>
      <c r="U799" s="1">
        <f t="shared" si="485"/>
        <v>695</v>
      </c>
    </row>
    <row r="800" spans="14:21" x14ac:dyDescent="0.2">
      <c r="N800" s="1">
        <f t="shared" si="486"/>
        <v>696</v>
      </c>
      <c r="O800" s="17">
        <f t="shared" si="487"/>
        <v>696</v>
      </c>
      <c r="T800" s="17">
        <f t="shared" si="484"/>
        <v>696</v>
      </c>
      <c r="U800" s="1">
        <f t="shared" si="485"/>
        <v>696</v>
      </c>
    </row>
    <row r="801" spans="14:21" x14ac:dyDescent="0.2">
      <c r="N801" s="1">
        <f t="shared" si="486"/>
        <v>697</v>
      </c>
      <c r="O801" s="17">
        <f t="shared" si="487"/>
        <v>697</v>
      </c>
      <c r="T801" s="17">
        <f t="shared" si="484"/>
        <v>697</v>
      </c>
      <c r="U801" s="1">
        <f t="shared" si="485"/>
        <v>697</v>
      </c>
    </row>
    <row r="802" spans="14:21" x14ac:dyDescent="0.2">
      <c r="N802" s="1">
        <f t="shared" si="486"/>
        <v>698</v>
      </c>
      <c r="O802" s="17">
        <f t="shared" si="487"/>
        <v>698</v>
      </c>
      <c r="T802" s="17">
        <f t="shared" si="484"/>
        <v>698</v>
      </c>
      <c r="U802" s="1">
        <f t="shared" si="485"/>
        <v>698</v>
      </c>
    </row>
    <row r="803" spans="14:21" x14ac:dyDescent="0.2">
      <c r="N803" s="1">
        <f t="shared" si="486"/>
        <v>699</v>
      </c>
      <c r="O803" s="17">
        <f t="shared" si="487"/>
        <v>699</v>
      </c>
      <c r="T803" s="17">
        <f t="shared" si="484"/>
        <v>699</v>
      </c>
      <c r="U803" s="1">
        <f t="shared" si="485"/>
        <v>699</v>
      </c>
    </row>
    <row r="804" spans="14:21" x14ac:dyDescent="0.2">
      <c r="N804" s="1">
        <f t="shared" si="486"/>
        <v>700</v>
      </c>
      <c r="O804" s="17">
        <f t="shared" si="487"/>
        <v>700</v>
      </c>
      <c r="T804" s="17">
        <f t="shared" si="484"/>
        <v>700</v>
      </c>
      <c r="U804" s="1">
        <f t="shared" si="485"/>
        <v>700</v>
      </c>
    </row>
    <row r="805" spans="14:21" x14ac:dyDescent="0.2">
      <c r="N805" s="1">
        <f t="shared" si="486"/>
        <v>701</v>
      </c>
      <c r="O805" s="17">
        <f t="shared" si="487"/>
        <v>701</v>
      </c>
      <c r="T805" s="17">
        <f t="shared" si="484"/>
        <v>701</v>
      </c>
      <c r="U805" s="1">
        <f t="shared" si="485"/>
        <v>701</v>
      </c>
    </row>
    <row r="806" spans="14:21" x14ac:dyDescent="0.2">
      <c r="N806" s="1">
        <f t="shared" si="486"/>
        <v>702</v>
      </c>
      <c r="O806" s="17">
        <f t="shared" si="487"/>
        <v>702</v>
      </c>
      <c r="T806" s="17">
        <f t="shared" si="484"/>
        <v>702</v>
      </c>
      <c r="U806" s="1">
        <f t="shared" si="485"/>
        <v>702</v>
      </c>
    </row>
    <row r="807" spans="14:21" x14ac:dyDescent="0.2">
      <c r="N807" s="1">
        <f t="shared" si="486"/>
        <v>703</v>
      </c>
      <c r="O807" s="17">
        <f t="shared" si="487"/>
        <v>703</v>
      </c>
      <c r="T807" s="17">
        <f t="shared" si="484"/>
        <v>703</v>
      </c>
      <c r="U807" s="1">
        <f t="shared" si="485"/>
        <v>703</v>
      </c>
    </row>
    <row r="808" spans="14:21" x14ac:dyDescent="0.2">
      <c r="N808" s="1">
        <f t="shared" si="486"/>
        <v>704</v>
      </c>
      <c r="O808" s="17">
        <f t="shared" si="487"/>
        <v>704</v>
      </c>
      <c r="T808" s="17">
        <f t="shared" si="484"/>
        <v>704</v>
      </c>
      <c r="U808" s="1">
        <f t="shared" si="485"/>
        <v>704</v>
      </c>
    </row>
    <row r="809" spans="14:21" x14ac:dyDescent="0.2">
      <c r="N809" s="1">
        <f t="shared" si="486"/>
        <v>705</v>
      </c>
      <c r="O809" s="17">
        <f t="shared" si="487"/>
        <v>705</v>
      </c>
      <c r="T809" s="17">
        <f t="shared" si="484"/>
        <v>705</v>
      </c>
      <c r="U809" s="1">
        <f t="shared" si="485"/>
        <v>705</v>
      </c>
    </row>
    <row r="810" spans="14:21" x14ac:dyDescent="0.2">
      <c r="N810" s="1">
        <f t="shared" si="486"/>
        <v>706</v>
      </c>
      <c r="O810" s="17">
        <f t="shared" si="487"/>
        <v>706</v>
      </c>
      <c r="T810" s="17">
        <f t="shared" si="484"/>
        <v>706</v>
      </c>
      <c r="U810" s="1">
        <f t="shared" si="485"/>
        <v>706</v>
      </c>
    </row>
    <row r="811" spans="14:21" x14ac:dyDescent="0.2">
      <c r="N811" s="1">
        <f t="shared" si="486"/>
        <v>707</v>
      </c>
      <c r="O811" s="17">
        <f t="shared" si="487"/>
        <v>707</v>
      </c>
      <c r="T811" s="17">
        <f t="shared" si="484"/>
        <v>707</v>
      </c>
      <c r="U811" s="1">
        <f t="shared" si="485"/>
        <v>707</v>
      </c>
    </row>
    <row r="812" spans="14:21" x14ac:dyDescent="0.2">
      <c r="N812" s="1">
        <f t="shared" si="486"/>
        <v>708</v>
      </c>
      <c r="O812" s="17">
        <f t="shared" si="487"/>
        <v>708</v>
      </c>
      <c r="T812" s="17">
        <f t="shared" si="484"/>
        <v>708</v>
      </c>
      <c r="U812" s="1">
        <f t="shared" si="485"/>
        <v>708</v>
      </c>
    </row>
    <row r="813" spans="14:21" x14ac:dyDescent="0.2">
      <c r="N813" s="1">
        <f t="shared" si="486"/>
        <v>709</v>
      </c>
      <c r="O813" s="17">
        <f t="shared" si="487"/>
        <v>709</v>
      </c>
      <c r="T813" s="17">
        <f t="shared" si="484"/>
        <v>709</v>
      </c>
      <c r="U813" s="1">
        <f t="shared" si="485"/>
        <v>709</v>
      </c>
    </row>
    <row r="814" spans="14:21" x14ac:dyDescent="0.2">
      <c r="N814" s="1">
        <f t="shared" si="486"/>
        <v>710</v>
      </c>
      <c r="O814" s="17">
        <f t="shared" si="487"/>
        <v>710</v>
      </c>
      <c r="T814" s="17">
        <f t="shared" si="484"/>
        <v>710</v>
      </c>
      <c r="U814" s="1">
        <f t="shared" si="485"/>
        <v>710</v>
      </c>
    </row>
    <row r="815" spans="14:21" x14ac:dyDescent="0.2">
      <c r="N815" s="1">
        <f t="shared" si="486"/>
        <v>711</v>
      </c>
      <c r="O815" s="17">
        <f t="shared" si="487"/>
        <v>711</v>
      </c>
      <c r="T815" s="17">
        <f t="shared" si="484"/>
        <v>711</v>
      </c>
      <c r="U815" s="1">
        <f t="shared" si="485"/>
        <v>711</v>
      </c>
    </row>
    <row r="816" spans="14:21" x14ac:dyDescent="0.2">
      <c r="N816" s="1">
        <f t="shared" si="486"/>
        <v>712</v>
      </c>
      <c r="O816" s="17">
        <f t="shared" si="487"/>
        <v>712</v>
      </c>
      <c r="T816" s="17">
        <f t="shared" si="484"/>
        <v>712</v>
      </c>
      <c r="U816" s="1">
        <f t="shared" si="485"/>
        <v>712</v>
      </c>
    </row>
    <row r="817" spans="14:21" x14ac:dyDescent="0.2">
      <c r="N817" s="1">
        <f t="shared" si="486"/>
        <v>713</v>
      </c>
      <c r="O817" s="17">
        <f t="shared" si="487"/>
        <v>713</v>
      </c>
      <c r="T817" s="17">
        <f t="shared" si="484"/>
        <v>713</v>
      </c>
      <c r="U817" s="1">
        <f t="shared" si="485"/>
        <v>713</v>
      </c>
    </row>
    <row r="818" spans="14:21" x14ac:dyDescent="0.2">
      <c r="N818" s="1">
        <f t="shared" si="486"/>
        <v>714</v>
      </c>
      <c r="O818" s="17">
        <f t="shared" si="487"/>
        <v>714</v>
      </c>
      <c r="T818" s="17">
        <f t="shared" si="484"/>
        <v>714</v>
      </c>
      <c r="U818" s="1">
        <f t="shared" si="485"/>
        <v>714</v>
      </c>
    </row>
    <row r="819" spans="14:21" x14ac:dyDescent="0.2">
      <c r="N819" s="1">
        <f t="shared" si="486"/>
        <v>715</v>
      </c>
      <c r="O819" s="17">
        <f t="shared" si="487"/>
        <v>715</v>
      </c>
      <c r="T819" s="17">
        <f t="shared" si="484"/>
        <v>715</v>
      </c>
      <c r="U819" s="1">
        <f t="shared" si="485"/>
        <v>715</v>
      </c>
    </row>
    <row r="820" spans="14:21" x14ac:dyDescent="0.2">
      <c r="N820" s="1">
        <f t="shared" si="486"/>
        <v>716</v>
      </c>
      <c r="O820" s="17">
        <f t="shared" si="487"/>
        <v>716</v>
      </c>
      <c r="T820" s="17">
        <f t="shared" si="484"/>
        <v>716</v>
      </c>
      <c r="U820" s="1">
        <f t="shared" si="485"/>
        <v>716</v>
      </c>
    </row>
    <row r="821" spans="14:21" x14ac:dyDescent="0.2">
      <c r="N821" s="1">
        <f t="shared" si="486"/>
        <v>717</v>
      </c>
      <c r="O821" s="17">
        <f t="shared" si="487"/>
        <v>717</v>
      </c>
      <c r="T821" s="17">
        <f t="shared" si="484"/>
        <v>717</v>
      </c>
      <c r="U821" s="1">
        <f t="shared" si="485"/>
        <v>717</v>
      </c>
    </row>
    <row r="822" spans="14:21" x14ac:dyDescent="0.2">
      <c r="N822" s="1">
        <f t="shared" si="486"/>
        <v>718</v>
      </c>
      <c r="O822" s="17">
        <f t="shared" si="487"/>
        <v>718</v>
      </c>
      <c r="T822" s="17">
        <f t="shared" si="484"/>
        <v>718</v>
      </c>
      <c r="U822" s="1">
        <f t="shared" si="485"/>
        <v>718</v>
      </c>
    </row>
    <row r="823" spans="14:21" x14ac:dyDescent="0.2">
      <c r="N823" s="1">
        <f t="shared" si="486"/>
        <v>719</v>
      </c>
      <c r="O823" s="17">
        <f t="shared" si="487"/>
        <v>719</v>
      </c>
      <c r="T823" s="17">
        <f t="shared" si="484"/>
        <v>719</v>
      </c>
      <c r="U823" s="1">
        <f t="shared" si="485"/>
        <v>719</v>
      </c>
    </row>
    <row r="824" spans="14:21" x14ac:dyDescent="0.2">
      <c r="N824" s="1">
        <f t="shared" si="486"/>
        <v>720</v>
      </c>
      <c r="O824" s="17">
        <f t="shared" si="487"/>
        <v>720</v>
      </c>
      <c r="T824" s="17">
        <f t="shared" si="484"/>
        <v>720</v>
      </c>
      <c r="U824" s="1">
        <f t="shared" si="485"/>
        <v>720</v>
      </c>
    </row>
    <row r="825" spans="14:21" x14ac:dyDescent="0.2">
      <c r="N825" s="1">
        <f t="shared" si="486"/>
        <v>721</v>
      </c>
      <c r="O825" s="17">
        <f t="shared" si="487"/>
        <v>721</v>
      </c>
      <c r="T825" s="17">
        <f t="shared" si="484"/>
        <v>721</v>
      </c>
      <c r="U825" s="1">
        <f t="shared" si="485"/>
        <v>721</v>
      </c>
    </row>
    <row r="826" spans="14:21" x14ac:dyDescent="0.2">
      <c r="N826" s="1">
        <f t="shared" si="486"/>
        <v>722</v>
      </c>
      <c r="O826" s="17">
        <f t="shared" si="487"/>
        <v>722</v>
      </c>
      <c r="T826" s="17">
        <f t="shared" si="484"/>
        <v>722</v>
      </c>
      <c r="U826" s="1">
        <f t="shared" si="485"/>
        <v>722</v>
      </c>
    </row>
    <row r="827" spans="14:21" x14ac:dyDescent="0.2">
      <c r="N827" s="1">
        <f t="shared" si="486"/>
        <v>723</v>
      </c>
      <c r="O827" s="17">
        <f t="shared" si="487"/>
        <v>723</v>
      </c>
      <c r="T827" s="17">
        <f t="shared" si="484"/>
        <v>723</v>
      </c>
      <c r="U827" s="1">
        <f t="shared" si="485"/>
        <v>723</v>
      </c>
    </row>
    <row r="828" spans="14:21" x14ac:dyDescent="0.2">
      <c r="N828" s="1">
        <f t="shared" si="486"/>
        <v>724</v>
      </c>
      <c r="O828" s="17">
        <f t="shared" si="487"/>
        <v>724</v>
      </c>
      <c r="T828" s="17">
        <f t="shared" si="484"/>
        <v>724</v>
      </c>
      <c r="U828" s="1">
        <f t="shared" si="485"/>
        <v>724</v>
      </c>
    </row>
    <row r="829" spans="14:21" x14ac:dyDescent="0.2">
      <c r="N829" s="1">
        <f t="shared" si="486"/>
        <v>725</v>
      </c>
      <c r="O829" s="17">
        <f t="shared" si="487"/>
        <v>725</v>
      </c>
      <c r="T829" s="17">
        <f t="shared" si="484"/>
        <v>725</v>
      </c>
      <c r="U829" s="1">
        <f t="shared" si="485"/>
        <v>725</v>
      </c>
    </row>
    <row r="830" spans="14:21" x14ac:dyDescent="0.2">
      <c r="N830" s="1">
        <f t="shared" si="486"/>
        <v>726</v>
      </c>
      <c r="O830" s="17">
        <f t="shared" si="487"/>
        <v>726</v>
      </c>
      <c r="T830" s="17">
        <f t="shared" si="484"/>
        <v>726</v>
      </c>
      <c r="U830" s="1">
        <f t="shared" si="485"/>
        <v>726</v>
      </c>
    </row>
    <row r="831" spans="14:21" x14ac:dyDescent="0.2">
      <c r="N831" s="1">
        <f t="shared" si="486"/>
        <v>727</v>
      </c>
      <c r="O831" s="17">
        <f t="shared" si="487"/>
        <v>727</v>
      </c>
      <c r="T831" s="17">
        <f t="shared" si="484"/>
        <v>727</v>
      </c>
      <c r="U831" s="1">
        <f t="shared" si="485"/>
        <v>727</v>
      </c>
    </row>
    <row r="832" spans="14:21" x14ac:dyDescent="0.2">
      <c r="N832" s="1">
        <f t="shared" si="486"/>
        <v>728</v>
      </c>
      <c r="O832" s="17">
        <f t="shared" si="487"/>
        <v>728</v>
      </c>
      <c r="T832" s="17">
        <f t="shared" si="484"/>
        <v>728</v>
      </c>
      <c r="U832" s="1">
        <f t="shared" si="485"/>
        <v>728</v>
      </c>
    </row>
    <row r="833" spans="14:21" x14ac:dyDescent="0.2">
      <c r="N833" s="1">
        <f t="shared" si="486"/>
        <v>729</v>
      </c>
      <c r="O833" s="17">
        <f t="shared" si="487"/>
        <v>729</v>
      </c>
      <c r="T833" s="17">
        <f t="shared" si="484"/>
        <v>729</v>
      </c>
      <c r="U833" s="1">
        <f t="shared" si="485"/>
        <v>729</v>
      </c>
    </row>
    <row r="834" spans="14:21" x14ac:dyDescent="0.2">
      <c r="N834" s="1">
        <f t="shared" si="486"/>
        <v>730</v>
      </c>
      <c r="O834" s="17">
        <f t="shared" si="487"/>
        <v>730</v>
      </c>
      <c r="T834" s="17">
        <f t="shared" si="484"/>
        <v>730</v>
      </c>
      <c r="U834" s="1">
        <f t="shared" si="485"/>
        <v>730</v>
      </c>
    </row>
    <row r="835" spans="14:21" x14ac:dyDescent="0.2">
      <c r="N835" s="1">
        <f t="shared" si="486"/>
        <v>731</v>
      </c>
      <c r="O835" s="17">
        <f t="shared" si="487"/>
        <v>731</v>
      </c>
      <c r="T835" s="17">
        <f t="shared" si="484"/>
        <v>731</v>
      </c>
      <c r="U835" s="1">
        <f t="shared" si="485"/>
        <v>731</v>
      </c>
    </row>
    <row r="836" spans="14:21" x14ac:dyDescent="0.2">
      <c r="N836" s="1">
        <f t="shared" si="486"/>
        <v>732</v>
      </c>
      <c r="O836" s="17">
        <f t="shared" si="487"/>
        <v>732</v>
      </c>
      <c r="T836" s="17">
        <f t="shared" si="484"/>
        <v>732</v>
      </c>
      <c r="U836" s="1">
        <f t="shared" si="485"/>
        <v>732</v>
      </c>
    </row>
    <row r="837" spans="14:21" x14ac:dyDescent="0.2">
      <c r="N837" s="1">
        <f t="shared" si="486"/>
        <v>733</v>
      </c>
      <c r="O837" s="17">
        <f t="shared" si="487"/>
        <v>733</v>
      </c>
      <c r="T837" s="17">
        <f t="shared" si="484"/>
        <v>733</v>
      </c>
      <c r="U837" s="1">
        <f t="shared" si="485"/>
        <v>733</v>
      </c>
    </row>
    <row r="838" spans="14:21" x14ac:dyDescent="0.2">
      <c r="N838" s="1">
        <f t="shared" si="486"/>
        <v>734</v>
      </c>
      <c r="O838" s="17">
        <f t="shared" si="487"/>
        <v>734</v>
      </c>
      <c r="T838" s="17">
        <f t="shared" si="484"/>
        <v>734</v>
      </c>
      <c r="U838" s="1">
        <f t="shared" si="485"/>
        <v>734</v>
      </c>
    </row>
    <row r="839" spans="14:21" x14ac:dyDescent="0.2">
      <c r="N839" s="1">
        <f t="shared" si="486"/>
        <v>735</v>
      </c>
      <c r="O839" s="17">
        <f t="shared" si="487"/>
        <v>735</v>
      </c>
      <c r="T839" s="17">
        <f t="shared" si="484"/>
        <v>735</v>
      </c>
      <c r="U839" s="1">
        <f t="shared" si="485"/>
        <v>735</v>
      </c>
    </row>
    <row r="840" spans="14:21" x14ac:dyDescent="0.2">
      <c r="N840" s="1">
        <f t="shared" si="486"/>
        <v>736</v>
      </c>
      <c r="O840" s="17">
        <f t="shared" si="487"/>
        <v>736</v>
      </c>
      <c r="T840" s="17">
        <f t="shared" si="484"/>
        <v>736</v>
      </c>
      <c r="U840" s="1">
        <f t="shared" si="485"/>
        <v>736</v>
      </c>
    </row>
    <row r="841" spans="14:21" x14ac:dyDescent="0.2">
      <c r="N841" s="1">
        <f t="shared" si="486"/>
        <v>737</v>
      </c>
      <c r="O841" s="17">
        <f t="shared" si="487"/>
        <v>737</v>
      </c>
      <c r="T841" s="17">
        <f t="shared" si="484"/>
        <v>737</v>
      </c>
      <c r="U841" s="1">
        <f t="shared" si="485"/>
        <v>737</v>
      </c>
    </row>
    <row r="842" spans="14:21" x14ac:dyDescent="0.2">
      <c r="N842" s="1">
        <f t="shared" si="486"/>
        <v>738</v>
      </c>
      <c r="O842" s="17">
        <f t="shared" si="487"/>
        <v>738</v>
      </c>
      <c r="T842" s="17">
        <f t="shared" si="484"/>
        <v>738</v>
      </c>
      <c r="U842" s="1">
        <f t="shared" si="485"/>
        <v>738</v>
      </c>
    </row>
    <row r="843" spans="14:21" x14ac:dyDescent="0.2">
      <c r="N843" s="1">
        <f t="shared" si="486"/>
        <v>739</v>
      </c>
      <c r="O843" s="17">
        <f t="shared" si="487"/>
        <v>739</v>
      </c>
      <c r="T843" s="17">
        <f t="shared" si="484"/>
        <v>739</v>
      </c>
      <c r="U843" s="1">
        <f t="shared" si="485"/>
        <v>739</v>
      </c>
    </row>
    <row r="844" spans="14:21" x14ac:dyDescent="0.2">
      <c r="N844" s="1">
        <f t="shared" si="486"/>
        <v>740</v>
      </c>
      <c r="O844" s="17">
        <f t="shared" si="487"/>
        <v>740</v>
      </c>
      <c r="T844" s="17">
        <f t="shared" si="484"/>
        <v>740</v>
      </c>
      <c r="U844" s="1">
        <f t="shared" si="485"/>
        <v>740</v>
      </c>
    </row>
    <row r="845" spans="14:21" x14ac:dyDescent="0.2">
      <c r="N845" s="1">
        <f t="shared" si="486"/>
        <v>741</v>
      </c>
      <c r="O845" s="17">
        <f t="shared" si="487"/>
        <v>741</v>
      </c>
      <c r="T845" s="17">
        <f t="shared" si="484"/>
        <v>741</v>
      </c>
      <c r="U845" s="1">
        <f t="shared" si="485"/>
        <v>741</v>
      </c>
    </row>
    <row r="846" spans="14:21" x14ac:dyDescent="0.2">
      <c r="N846" s="1">
        <f t="shared" si="486"/>
        <v>742</v>
      </c>
      <c r="O846" s="17">
        <f t="shared" si="487"/>
        <v>742</v>
      </c>
      <c r="T846" s="17">
        <f t="shared" si="484"/>
        <v>742</v>
      </c>
      <c r="U846" s="1">
        <f t="shared" si="485"/>
        <v>742</v>
      </c>
    </row>
    <row r="847" spans="14:21" x14ac:dyDescent="0.2">
      <c r="N847" s="1">
        <f t="shared" si="486"/>
        <v>743</v>
      </c>
      <c r="O847" s="17">
        <f t="shared" si="487"/>
        <v>743</v>
      </c>
      <c r="T847" s="17">
        <f t="shared" si="484"/>
        <v>743</v>
      </c>
      <c r="U847" s="1">
        <f t="shared" si="485"/>
        <v>743</v>
      </c>
    </row>
    <row r="848" spans="14:21" x14ac:dyDescent="0.2">
      <c r="N848" s="1">
        <f t="shared" si="486"/>
        <v>744</v>
      </c>
      <c r="O848" s="17">
        <f t="shared" si="487"/>
        <v>744</v>
      </c>
      <c r="T848" s="17">
        <f t="shared" si="484"/>
        <v>744</v>
      </c>
      <c r="U848" s="1">
        <f t="shared" si="485"/>
        <v>744</v>
      </c>
    </row>
    <row r="849" spans="14:21" x14ac:dyDescent="0.2">
      <c r="N849" s="1">
        <f t="shared" si="486"/>
        <v>745</v>
      </c>
      <c r="O849" s="17">
        <f t="shared" si="487"/>
        <v>745</v>
      </c>
      <c r="T849" s="17">
        <f t="shared" si="484"/>
        <v>745</v>
      </c>
      <c r="U849" s="1">
        <f t="shared" si="485"/>
        <v>745</v>
      </c>
    </row>
    <row r="850" spans="14:21" x14ac:dyDescent="0.2">
      <c r="N850" s="1">
        <f t="shared" si="486"/>
        <v>746</v>
      </c>
      <c r="O850" s="17">
        <f t="shared" si="487"/>
        <v>746</v>
      </c>
      <c r="T850" s="17">
        <f t="shared" si="484"/>
        <v>746</v>
      </c>
      <c r="U850" s="1">
        <f t="shared" si="485"/>
        <v>746</v>
      </c>
    </row>
    <row r="851" spans="14:21" x14ac:dyDescent="0.2">
      <c r="N851" s="1">
        <f t="shared" si="486"/>
        <v>747</v>
      </c>
      <c r="O851" s="17">
        <f t="shared" si="487"/>
        <v>747</v>
      </c>
      <c r="T851" s="17">
        <f t="shared" si="484"/>
        <v>747</v>
      </c>
      <c r="U851" s="1">
        <f t="shared" si="485"/>
        <v>747</v>
      </c>
    </row>
    <row r="852" spans="14:21" x14ac:dyDescent="0.2">
      <c r="N852" s="1">
        <f t="shared" si="486"/>
        <v>748</v>
      </c>
      <c r="O852" s="17">
        <f t="shared" si="487"/>
        <v>748</v>
      </c>
      <c r="T852" s="17">
        <f t="shared" si="484"/>
        <v>748</v>
      </c>
      <c r="U852" s="1">
        <f t="shared" si="485"/>
        <v>748</v>
      </c>
    </row>
    <row r="853" spans="14:21" x14ac:dyDescent="0.2">
      <c r="N853" s="1">
        <f t="shared" si="486"/>
        <v>749</v>
      </c>
      <c r="O853" s="17">
        <f t="shared" si="487"/>
        <v>749</v>
      </c>
      <c r="T853" s="17">
        <f t="shared" si="484"/>
        <v>749</v>
      </c>
      <c r="U853" s="1">
        <f t="shared" si="485"/>
        <v>749</v>
      </c>
    </row>
    <row r="854" spans="14:21" x14ac:dyDescent="0.2">
      <c r="N854" s="1">
        <f t="shared" si="486"/>
        <v>750</v>
      </c>
      <c r="O854" s="17">
        <f t="shared" si="487"/>
        <v>750</v>
      </c>
      <c r="T854" s="17">
        <f t="shared" si="484"/>
        <v>750</v>
      </c>
      <c r="U854" s="1">
        <f t="shared" si="485"/>
        <v>750</v>
      </c>
    </row>
    <row r="855" spans="14:21" x14ac:dyDescent="0.2">
      <c r="N855" s="1">
        <f t="shared" si="486"/>
        <v>751</v>
      </c>
      <c r="O855" s="17">
        <f t="shared" si="487"/>
        <v>751</v>
      </c>
      <c r="T855" s="17">
        <f t="shared" si="484"/>
        <v>751</v>
      </c>
      <c r="U855" s="1">
        <f t="shared" si="485"/>
        <v>751</v>
      </c>
    </row>
    <row r="856" spans="14:21" x14ac:dyDescent="0.2">
      <c r="N856" s="1">
        <f t="shared" si="486"/>
        <v>752</v>
      </c>
      <c r="O856" s="17">
        <f t="shared" si="487"/>
        <v>752</v>
      </c>
      <c r="T856" s="17">
        <f t="shared" si="484"/>
        <v>752</v>
      </c>
      <c r="U856" s="1">
        <f t="shared" si="485"/>
        <v>752</v>
      </c>
    </row>
    <row r="857" spans="14:21" x14ac:dyDescent="0.2">
      <c r="N857" s="1">
        <f t="shared" si="486"/>
        <v>753</v>
      </c>
      <c r="O857" s="17">
        <f t="shared" si="487"/>
        <v>753</v>
      </c>
      <c r="T857" s="17">
        <f t="shared" ref="T857:T920" si="488">N857</f>
        <v>753</v>
      </c>
      <c r="U857" s="1">
        <f t="shared" ref="U857:U920" si="489">N857</f>
        <v>753</v>
      </c>
    </row>
    <row r="858" spans="14:21" x14ac:dyDescent="0.2">
      <c r="N858" s="1">
        <f t="shared" ref="N858:N921" si="490">N857+1</f>
        <v>754</v>
      </c>
      <c r="O858" s="17">
        <f t="shared" ref="O858:O921" si="491">O857+1</f>
        <v>754</v>
      </c>
      <c r="T858" s="17">
        <f t="shared" si="488"/>
        <v>754</v>
      </c>
      <c r="U858" s="1">
        <f t="shared" si="489"/>
        <v>754</v>
      </c>
    </row>
    <row r="859" spans="14:21" x14ac:dyDescent="0.2">
      <c r="N859" s="1">
        <f t="shared" si="490"/>
        <v>755</v>
      </c>
      <c r="O859" s="17">
        <f t="shared" si="491"/>
        <v>755</v>
      </c>
      <c r="T859" s="17">
        <f t="shared" si="488"/>
        <v>755</v>
      </c>
      <c r="U859" s="1">
        <f t="shared" si="489"/>
        <v>755</v>
      </c>
    </row>
    <row r="860" spans="14:21" x14ac:dyDescent="0.2">
      <c r="N860" s="1">
        <f t="shared" si="490"/>
        <v>756</v>
      </c>
      <c r="O860" s="17">
        <f t="shared" si="491"/>
        <v>756</v>
      </c>
      <c r="T860" s="17">
        <f t="shared" si="488"/>
        <v>756</v>
      </c>
      <c r="U860" s="1">
        <f t="shared" si="489"/>
        <v>756</v>
      </c>
    </row>
    <row r="861" spans="14:21" x14ac:dyDescent="0.2">
      <c r="N861" s="1">
        <f t="shared" si="490"/>
        <v>757</v>
      </c>
      <c r="O861" s="17">
        <f t="shared" si="491"/>
        <v>757</v>
      </c>
      <c r="T861" s="17">
        <f t="shared" si="488"/>
        <v>757</v>
      </c>
      <c r="U861" s="1">
        <f t="shared" si="489"/>
        <v>757</v>
      </c>
    </row>
    <row r="862" spans="14:21" x14ac:dyDescent="0.2">
      <c r="N862" s="1">
        <f t="shared" si="490"/>
        <v>758</v>
      </c>
      <c r="O862" s="17">
        <f t="shared" si="491"/>
        <v>758</v>
      </c>
      <c r="T862" s="17">
        <f t="shared" si="488"/>
        <v>758</v>
      </c>
      <c r="U862" s="1">
        <f t="shared" si="489"/>
        <v>758</v>
      </c>
    </row>
    <row r="863" spans="14:21" x14ac:dyDescent="0.2">
      <c r="N863" s="1">
        <f t="shared" si="490"/>
        <v>759</v>
      </c>
      <c r="O863" s="17">
        <f t="shared" si="491"/>
        <v>759</v>
      </c>
      <c r="T863" s="17">
        <f t="shared" si="488"/>
        <v>759</v>
      </c>
      <c r="U863" s="1">
        <f t="shared" si="489"/>
        <v>759</v>
      </c>
    </row>
    <row r="864" spans="14:21" x14ac:dyDescent="0.2">
      <c r="N864" s="1">
        <f t="shared" si="490"/>
        <v>760</v>
      </c>
      <c r="O864" s="17">
        <f t="shared" si="491"/>
        <v>760</v>
      </c>
      <c r="T864" s="17">
        <f t="shared" si="488"/>
        <v>760</v>
      </c>
      <c r="U864" s="1">
        <f t="shared" si="489"/>
        <v>760</v>
      </c>
    </row>
    <row r="865" spans="14:21" x14ac:dyDescent="0.2">
      <c r="N865" s="1">
        <f t="shared" si="490"/>
        <v>761</v>
      </c>
      <c r="O865" s="17">
        <f t="shared" si="491"/>
        <v>761</v>
      </c>
      <c r="T865" s="17">
        <f t="shared" si="488"/>
        <v>761</v>
      </c>
      <c r="U865" s="1">
        <f t="shared" si="489"/>
        <v>761</v>
      </c>
    </row>
    <row r="866" spans="14:21" x14ac:dyDescent="0.2">
      <c r="N866" s="1">
        <f t="shared" si="490"/>
        <v>762</v>
      </c>
      <c r="O866" s="17">
        <f t="shared" si="491"/>
        <v>762</v>
      </c>
      <c r="T866" s="17">
        <f t="shared" si="488"/>
        <v>762</v>
      </c>
      <c r="U866" s="1">
        <f t="shared" si="489"/>
        <v>762</v>
      </c>
    </row>
    <row r="867" spans="14:21" x14ac:dyDescent="0.2">
      <c r="N867" s="1">
        <f t="shared" si="490"/>
        <v>763</v>
      </c>
      <c r="O867" s="17">
        <f t="shared" si="491"/>
        <v>763</v>
      </c>
      <c r="T867" s="17">
        <f t="shared" si="488"/>
        <v>763</v>
      </c>
      <c r="U867" s="1">
        <f t="shared" si="489"/>
        <v>763</v>
      </c>
    </row>
    <row r="868" spans="14:21" x14ac:dyDescent="0.2">
      <c r="N868" s="1">
        <f t="shared" si="490"/>
        <v>764</v>
      </c>
      <c r="O868" s="17">
        <f t="shared" si="491"/>
        <v>764</v>
      </c>
      <c r="T868" s="17">
        <f t="shared" si="488"/>
        <v>764</v>
      </c>
      <c r="U868" s="1">
        <f t="shared" si="489"/>
        <v>764</v>
      </c>
    </row>
    <row r="869" spans="14:21" x14ac:dyDescent="0.2">
      <c r="N869" s="1">
        <f t="shared" si="490"/>
        <v>765</v>
      </c>
      <c r="O869" s="17">
        <f t="shared" si="491"/>
        <v>765</v>
      </c>
      <c r="T869" s="17">
        <f t="shared" si="488"/>
        <v>765</v>
      </c>
      <c r="U869" s="1">
        <f t="shared" si="489"/>
        <v>765</v>
      </c>
    </row>
    <row r="870" spans="14:21" x14ac:dyDescent="0.2">
      <c r="N870" s="1">
        <f t="shared" si="490"/>
        <v>766</v>
      </c>
      <c r="O870" s="17">
        <f t="shared" si="491"/>
        <v>766</v>
      </c>
      <c r="T870" s="17">
        <f t="shared" si="488"/>
        <v>766</v>
      </c>
      <c r="U870" s="1">
        <f t="shared" si="489"/>
        <v>766</v>
      </c>
    </row>
    <row r="871" spans="14:21" x14ac:dyDescent="0.2">
      <c r="N871" s="1">
        <f t="shared" si="490"/>
        <v>767</v>
      </c>
      <c r="O871" s="17">
        <f t="shared" si="491"/>
        <v>767</v>
      </c>
      <c r="T871" s="17">
        <f t="shared" si="488"/>
        <v>767</v>
      </c>
      <c r="U871" s="1">
        <f t="shared" si="489"/>
        <v>767</v>
      </c>
    </row>
    <row r="872" spans="14:21" x14ac:dyDescent="0.2">
      <c r="N872" s="1">
        <f t="shared" si="490"/>
        <v>768</v>
      </c>
      <c r="O872" s="17">
        <f t="shared" si="491"/>
        <v>768</v>
      </c>
      <c r="T872" s="17">
        <f t="shared" si="488"/>
        <v>768</v>
      </c>
      <c r="U872" s="1">
        <f t="shared" si="489"/>
        <v>768</v>
      </c>
    </row>
    <row r="873" spans="14:21" x14ac:dyDescent="0.2">
      <c r="N873" s="1">
        <f t="shared" si="490"/>
        <v>769</v>
      </c>
      <c r="O873" s="17">
        <f t="shared" si="491"/>
        <v>769</v>
      </c>
      <c r="T873" s="17">
        <f t="shared" si="488"/>
        <v>769</v>
      </c>
      <c r="U873" s="1">
        <f t="shared" si="489"/>
        <v>769</v>
      </c>
    </row>
    <row r="874" spans="14:21" x14ac:dyDescent="0.2">
      <c r="N874" s="1">
        <f t="shared" si="490"/>
        <v>770</v>
      </c>
      <c r="O874" s="17">
        <f t="shared" si="491"/>
        <v>770</v>
      </c>
      <c r="T874" s="17">
        <f t="shared" si="488"/>
        <v>770</v>
      </c>
      <c r="U874" s="1">
        <f t="shared" si="489"/>
        <v>770</v>
      </c>
    </row>
    <row r="875" spans="14:21" x14ac:dyDescent="0.2">
      <c r="N875" s="1">
        <f t="shared" si="490"/>
        <v>771</v>
      </c>
      <c r="O875" s="17">
        <f t="shared" si="491"/>
        <v>771</v>
      </c>
      <c r="T875" s="17">
        <f t="shared" si="488"/>
        <v>771</v>
      </c>
      <c r="U875" s="1">
        <f t="shared" si="489"/>
        <v>771</v>
      </c>
    </row>
    <row r="876" spans="14:21" x14ac:dyDescent="0.2">
      <c r="N876" s="1">
        <f t="shared" si="490"/>
        <v>772</v>
      </c>
      <c r="O876" s="17">
        <f t="shared" si="491"/>
        <v>772</v>
      </c>
      <c r="T876" s="17">
        <f t="shared" si="488"/>
        <v>772</v>
      </c>
      <c r="U876" s="1">
        <f t="shared" si="489"/>
        <v>772</v>
      </c>
    </row>
    <row r="877" spans="14:21" x14ac:dyDescent="0.2">
      <c r="N877" s="1">
        <f t="shared" si="490"/>
        <v>773</v>
      </c>
      <c r="O877" s="17">
        <f t="shared" si="491"/>
        <v>773</v>
      </c>
      <c r="T877" s="17">
        <f t="shared" si="488"/>
        <v>773</v>
      </c>
      <c r="U877" s="1">
        <f t="shared" si="489"/>
        <v>773</v>
      </c>
    </row>
    <row r="878" spans="14:21" x14ac:dyDescent="0.2">
      <c r="N878" s="1">
        <f t="shared" si="490"/>
        <v>774</v>
      </c>
      <c r="O878" s="17">
        <f t="shared" si="491"/>
        <v>774</v>
      </c>
      <c r="T878" s="17">
        <f t="shared" si="488"/>
        <v>774</v>
      </c>
      <c r="U878" s="1">
        <f t="shared" si="489"/>
        <v>774</v>
      </c>
    </row>
    <row r="879" spans="14:21" x14ac:dyDescent="0.2">
      <c r="N879" s="1">
        <f t="shared" si="490"/>
        <v>775</v>
      </c>
      <c r="O879" s="17">
        <f t="shared" si="491"/>
        <v>775</v>
      </c>
      <c r="T879" s="17">
        <f t="shared" si="488"/>
        <v>775</v>
      </c>
      <c r="U879" s="1">
        <f t="shared" si="489"/>
        <v>775</v>
      </c>
    </row>
    <row r="880" spans="14:21" x14ac:dyDescent="0.2">
      <c r="N880" s="1">
        <f t="shared" si="490"/>
        <v>776</v>
      </c>
      <c r="O880" s="17">
        <f t="shared" si="491"/>
        <v>776</v>
      </c>
      <c r="T880" s="17">
        <f t="shared" si="488"/>
        <v>776</v>
      </c>
      <c r="U880" s="1">
        <f t="shared" si="489"/>
        <v>776</v>
      </c>
    </row>
    <row r="881" spans="14:21" x14ac:dyDescent="0.2">
      <c r="N881" s="1">
        <f t="shared" si="490"/>
        <v>777</v>
      </c>
      <c r="O881" s="17">
        <f t="shared" si="491"/>
        <v>777</v>
      </c>
      <c r="T881" s="17">
        <f t="shared" si="488"/>
        <v>777</v>
      </c>
      <c r="U881" s="1">
        <f t="shared" si="489"/>
        <v>777</v>
      </c>
    </row>
    <row r="882" spans="14:21" x14ac:dyDescent="0.2">
      <c r="N882" s="1">
        <f t="shared" si="490"/>
        <v>778</v>
      </c>
      <c r="O882" s="17">
        <f t="shared" si="491"/>
        <v>778</v>
      </c>
      <c r="T882" s="17">
        <f t="shared" si="488"/>
        <v>778</v>
      </c>
      <c r="U882" s="1">
        <f t="shared" si="489"/>
        <v>778</v>
      </c>
    </row>
    <row r="883" spans="14:21" x14ac:dyDescent="0.2">
      <c r="N883" s="1">
        <f t="shared" si="490"/>
        <v>779</v>
      </c>
      <c r="O883" s="17">
        <f t="shared" si="491"/>
        <v>779</v>
      </c>
      <c r="T883" s="17">
        <f t="shared" si="488"/>
        <v>779</v>
      </c>
      <c r="U883" s="1">
        <f t="shared" si="489"/>
        <v>779</v>
      </c>
    </row>
    <row r="884" spans="14:21" x14ac:dyDescent="0.2">
      <c r="N884" s="1">
        <f t="shared" si="490"/>
        <v>780</v>
      </c>
      <c r="O884" s="17">
        <f t="shared" si="491"/>
        <v>780</v>
      </c>
      <c r="T884" s="17">
        <f t="shared" si="488"/>
        <v>780</v>
      </c>
      <c r="U884" s="1">
        <f t="shared" si="489"/>
        <v>780</v>
      </c>
    </row>
    <row r="885" spans="14:21" x14ac:dyDescent="0.2">
      <c r="N885" s="1">
        <f t="shared" si="490"/>
        <v>781</v>
      </c>
      <c r="O885" s="17">
        <f t="shared" si="491"/>
        <v>781</v>
      </c>
      <c r="T885" s="17">
        <f t="shared" si="488"/>
        <v>781</v>
      </c>
      <c r="U885" s="1">
        <f t="shared" si="489"/>
        <v>781</v>
      </c>
    </row>
    <row r="886" spans="14:21" x14ac:dyDescent="0.2">
      <c r="N886" s="1">
        <f t="shared" si="490"/>
        <v>782</v>
      </c>
      <c r="O886" s="17">
        <f t="shared" si="491"/>
        <v>782</v>
      </c>
      <c r="T886" s="17">
        <f t="shared" si="488"/>
        <v>782</v>
      </c>
      <c r="U886" s="1">
        <f t="shared" si="489"/>
        <v>782</v>
      </c>
    </row>
    <row r="887" spans="14:21" x14ac:dyDescent="0.2">
      <c r="N887" s="1">
        <f t="shared" si="490"/>
        <v>783</v>
      </c>
      <c r="O887" s="17">
        <f t="shared" si="491"/>
        <v>783</v>
      </c>
      <c r="T887" s="17">
        <f t="shared" si="488"/>
        <v>783</v>
      </c>
      <c r="U887" s="1">
        <f t="shared" si="489"/>
        <v>783</v>
      </c>
    </row>
    <row r="888" spans="14:21" x14ac:dyDescent="0.2">
      <c r="N888" s="1">
        <f t="shared" si="490"/>
        <v>784</v>
      </c>
      <c r="O888" s="17">
        <f t="shared" si="491"/>
        <v>784</v>
      </c>
      <c r="T888" s="17">
        <f t="shared" si="488"/>
        <v>784</v>
      </c>
      <c r="U888" s="1">
        <f t="shared" si="489"/>
        <v>784</v>
      </c>
    </row>
    <row r="889" spans="14:21" x14ac:dyDescent="0.2">
      <c r="N889" s="1">
        <f t="shared" si="490"/>
        <v>785</v>
      </c>
      <c r="O889" s="17">
        <f t="shared" si="491"/>
        <v>785</v>
      </c>
      <c r="T889" s="17">
        <f t="shared" si="488"/>
        <v>785</v>
      </c>
      <c r="U889" s="1">
        <f t="shared" si="489"/>
        <v>785</v>
      </c>
    </row>
    <row r="890" spans="14:21" x14ac:dyDescent="0.2">
      <c r="N890" s="1">
        <f t="shared" si="490"/>
        <v>786</v>
      </c>
      <c r="O890" s="17">
        <f t="shared" si="491"/>
        <v>786</v>
      </c>
      <c r="T890" s="17">
        <f t="shared" si="488"/>
        <v>786</v>
      </c>
      <c r="U890" s="1">
        <f t="shared" si="489"/>
        <v>786</v>
      </c>
    </row>
    <row r="891" spans="14:21" x14ac:dyDescent="0.2">
      <c r="N891" s="1">
        <f t="shared" si="490"/>
        <v>787</v>
      </c>
      <c r="O891" s="17">
        <f t="shared" si="491"/>
        <v>787</v>
      </c>
      <c r="T891" s="17">
        <f t="shared" si="488"/>
        <v>787</v>
      </c>
      <c r="U891" s="1">
        <f t="shared" si="489"/>
        <v>787</v>
      </c>
    </row>
    <row r="892" spans="14:21" x14ac:dyDescent="0.2">
      <c r="N892" s="1">
        <f t="shared" si="490"/>
        <v>788</v>
      </c>
      <c r="O892" s="17">
        <f t="shared" si="491"/>
        <v>788</v>
      </c>
      <c r="T892" s="17">
        <f t="shared" si="488"/>
        <v>788</v>
      </c>
      <c r="U892" s="1">
        <f t="shared" si="489"/>
        <v>788</v>
      </c>
    </row>
    <row r="893" spans="14:21" x14ac:dyDescent="0.2">
      <c r="N893" s="1">
        <f t="shared" si="490"/>
        <v>789</v>
      </c>
      <c r="O893" s="17">
        <f t="shared" si="491"/>
        <v>789</v>
      </c>
      <c r="T893" s="17">
        <f t="shared" si="488"/>
        <v>789</v>
      </c>
      <c r="U893" s="1">
        <f t="shared" si="489"/>
        <v>789</v>
      </c>
    </row>
    <row r="894" spans="14:21" x14ac:dyDescent="0.2">
      <c r="N894" s="1">
        <f t="shared" si="490"/>
        <v>790</v>
      </c>
      <c r="O894" s="17">
        <f t="shared" si="491"/>
        <v>790</v>
      </c>
      <c r="T894" s="17">
        <f t="shared" si="488"/>
        <v>790</v>
      </c>
      <c r="U894" s="1">
        <f t="shared" si="489"/>
        <v>790</v>
      </c>
    </row>
    <row r="895" spans="14:21" x14ac:dyDescent="0.2">
      <c r="N895" s="1">
        <f t="shared" si="490"/>
        <v>791</v>
      </c>
      <c r="O895" s="17">
        <f t="shared" si="491"/>
        <v>791</v>
      </c>
      <c r="T895" s="17">
        <f t="shared" si="488"/>
        <v>791</v>
      </c>
      <c r="U895" s="1">
        <f t="shared" si="489"/>
        <v>791</v>
      </c>
    </row>
    <row r="896" spans="14:21" x14ac:dyDescent="0.2">
      <c r="N896" s="1">
        <f t="shared" si="490"/>
        <v>792</v>
      </c>
      <c r="O896" s="17">
        <f t="shared" si="491"/>
        <v>792</v>
      </c>
      <c r="T896" s="17">
        <f t="shared" si="488"/>
        <v>792</v>
      </c>
      <c r="U896" s="1">
        <f t="shared" si="489"/>
        <v>792</v>
      </c>
    </row>
    <row r="897" spans="14:21" x14ac:dyDescent="0.2">
      <c r="N897" s="1">
        <f t="shared" si="490"/>
        <v>793</v>
      </c>
      <c r="O897" s="17">
        <f t="shared" si="491"/>
        <v>793</v>
      </c>
      <c r="T897" s="17">
        <f t="shared" si="488"/>
        <v>793</v>
      </c>
      <c r="U897" s="1">
        <f t="shared" si="489"/>
        <v>793</v>
      </c>
    </row>
    <row r="898" spans="14:21" x14ac:dyDescent="0.2">
      <c r="N898" s="1">
        <f t="shared" si="490"/>
        <v>794</v>
      </c>
      <c r="O898" s="17">
        <f t="shared" si="491"/>
        <v>794</v>
      </c>
      <c r="T898" s="17">
        <f t="shared" si="488"/>
        <v>794</v>
      </c>
      <c r="U898" s="1">
        <f t="shared" si="489"/>
        <v>794</v>
      </c>
    </row>
    <row r="899" spans="14:21" x14ac:dyDescent="0.2">
      <c r="N899" s="1">
        <f t="shared" si="490"/>
        <v>795</v>
      </c>
      <c r="O899" s="17">
        <f t="shared" si="491"/>
        <v>795</v>
      </c>
      <c r="T899" s="17">
        <f t="shared" si="488"/>
        <v>795</v>
      </c>
      <c r="U899" s="1">
        <f t="shared" si="489"/>
        <v>795</v>
      </c>
    </row>
    <row r="900" spans="14:21" x14ac:dyDescent="0.2">
      <c r="N900" s="1">
        <f t="shared" si="490"/>
        <v>796</v>
      </c>
      <c r="O900" s="17">
        <f t="shared" si="491"/>
        <v>796</v>
      </c>
      <c r="T900" s="17">
        <f t="shared" si="488"/>
        <v>796</v>
      </c>
      <c r="U900" s="1">
        <f t="shared" si="489"/>
        <v>796</v>
      </c>
    </row>
    <row r="901" spans="14:21" x14ac:dyDescent="0.2">
      <c r="N901" s="1">
        <f t="shared" si="490"/>
        <v>797</v>
      </c>
      <c r="O901" s="17">
        <f t="shared" si="491"/>
        <v>797</v>
      </c>
      <c r="T901" s="17">
        <f t="shared" si="488"/>
        <v>797</v>
      </c>
      <c r="U901" s="1">
        <f t="shared" si="489"/>
        <v>797</v>
      </c>
    </row>
    <row r="902" spans="14:21" x14ac:dyDescent="0.2">
      <c r="N902" s="1">
        <f t="shared" si="490"/>
        <v>798</v>
      </c>
      <c r="O902" s="17">
        <f t="shared" si="491"/>
        <v>798</v>
      </c>
      <c r="T902" s="17">
        <f t="shared" si="488"/>
        <v>798</v>
      </c>
      <c r="U902" s="1">
        <f t="shared" si="489"/>
        <v>798</v>
      </c>
    </row>
    <row r="903" spans="14:21" x14ac:dyDescent="0.2">
      <c r="N903" s="1">
        <f t="shared" si="490"/>
        <v>799</v>
      </c>
      <c r="O903" s="17">
        <f t="shared" si="491"/>
        <v>799</v>
      </c>
      <c r="T903" s="17">
        <f t="shared" si="488"/>
        <v>799</v>
      </c>
      <c r="U903" s="1">
        <f t="shared" si="489"/>
        <v>799</v>
      </c>
    </row>
    <row r="904" spans="14:21" x14ac:dyDescent="0.2">
      <c r="N904" s="1">
        <f t="shared" si="490"/>
        <v>800</v>
      </c>
      <c r="O904" s="17">
        <f t="shared" si="491"/>
        <v>800</v>
      </c>
      <c r="T904" s="17">
        <f t="shared" si="488"/>
        <v>800</v>
      </c>
      <c r="U904" s="1">
        <f t="shared" si="489"/>
        <v>800</v>
      </c>
    </row>
    <row r="905" spans="14:21" x14ac:dyDescent="0.2">
      <c r="N905" s="1">
        <f t="shared" si="490"/>
        <v>801</v>
      </c>
      <c r="O905" s="17">
        <f t="shared" si="491"/>
        <v>801</v>
      </c>
      <c r="T905" s="17">
        <f t="shared" si="488"/>
        <v>801</v>
      </c>
      <c r="U905" s="1">
        <f t="shared" si="489"/>
        <v>801</v>
      </c>
    </row>
    <row r="906" spans="14:21" x14ac:dyDescent="0.2">
      <c r="N906" s="1">
        <f t="shared" si="490"/>
        <v>802</v>
      </c>
      <c r="O906" s="17">
        <f t="shared" si="491"/>
        <v>802</v>
      </c>
      <c r="T906" s="17">
        <f t="shared" si="488"/>
        <v>802</v>
      </c>
      <c r="U906" s="1">
        <f t="shared" si="489"/>
        <v>802</v>
      </c>
    </row>
    <row r="907" spans="14:21" x14ac:dyDescent="0.2">
      <c r="N907" s="1">
        <f t="shared" si="490"/>
        <v>803</v>
      </c>
      <c r="O907" s="17">
        <f t="shared" si="491"/>
        <v>803</v>
      </c>
      <c r="T907" s="17">
        <f t="shared" si="488"/>
        <v>803</v>
      </c>
      <c r="U907" s="1">
        <f t="shared" si="489"/>
        <v>803</v>
      </c>
    </row>
    <row r="908" spans="14:21" x14ac:dyDescent="0.2">
      <c r="N908" s="1">
        <f t="shared" si="490"/>
        <v>804</v>
      </c>
      <c r="O908" s="17">
        <f t="shared" si="491"/>
        <v>804</v>
      </c>
      <c r="T908" s="17">
        <f t="shared" si="488"/>
        <v>804</v>
      </c>
      <c r="U908" s="1">
        <f t="shared" si="489"/>
        <v>804</v>
      </c>
    </row>
    <row r="909" spans="14:21" x14ac:dyDescent="0.2">
      <c r="N909" s="1">
        <f t="shared" si="490"/>
        <v>805</v>
      </c>
      <c r="O909" s="17">
        <f t="shared" si="491"/>
        <v>805</v>
      </c>
      <c r="T909" s="17">
        <f t="shared" si="488"/>
        <v>805</v>
      </c>
      <c r="U909" s="1">
        <f t="shared" si="489"/>
        <v>805</v>
      </c>
    </row>
    <row r="910" spans="14:21" x14ac:dyDescent="0.2">
      <c r="N910" s="1">
        <f t="shared" si="490"/>
        <v>806</v>
      </c>
      <c r="O910" s="17">
        <f t="shared" si="491"/>
        <v>806</v>
      </c>
      <c r="T910" s="17">
        <f t="shared" si="488"/>
        <v>806</v>
      </c>
      <c r="U910" s="1">
        <f t="shared" si="489"/>
        <v>806</v>
      </c>
    </row>
    <row r="911" spans="14:21" x14ac:dyDescent="0.2">
      <c r="N911" s="1">
        <f t="shared" si="490"/>
        <v>807</v>
      </c>
      <c r="O911" s="17">
        <f t="shared" si="491"/>
        <v>807</v>
      </c>
      <c r="T911" s="17">
        <f t="shared" si="488"/>
        <v>807</v>
      </c>
      <c r="U911" s="1">
        <f t="shared" si="489"/>
        <v>807</v>
      </c>
    </row>
    <row r="912" spans="14:21" x14ac:dyDescent="0.2">
      <c r="N912" s="1">
        <f t="shared" si="490"/>
        <v>808</v>
      </c>
      <c r="O912" s="17">
        <f t="shared" si="491"/>
        <v>808</v>
      </c>
      <c r="T912" s="17">
        <f t="shared" si="488"/>
        <v>808</v>
      </c>
      <c r="U912" s="1">
        <f t="shared" si="489"/>
        <v>808</v>
      </c>
    </row>
    <row r="913" spans="14:21" x14ac:dyDescent="0.2">
      <c r="N913" s="1">
        <f t="shared" si="490"/>
        <v>809</v>
      </c>
      <c r="O913" s="17">
        <f t="shared" si="491"/>
        <v>809</v>
      </c>
      <c r="T913" s="17">
        <f t="shared" si="488"/>
        <v>809</v>
      </c>
      <c r="U913" s="1">
        <f t="shared" si="489"/>
        <v>809</v>
      </c>
    </row>
    <row r="914" spans="14:21" x14ac:dyDescent="0.2">
      <c r="N914" s="1">
        <f t="shared" si="490"/>
        <v>810</v>
      </c>
      <c r="O914" s="17">
        <f t="shared" si="491"/>
        <v>810</v>
      </c>
      <c r="T914" s="17">
        <f t="shared" si="488"/>
        <v>810</v>
      </c>
      <c r="U914" s="1">
        <f t="shared" si="489"/>
        <v>810</v>
      </c>
    </row>
    <row r="915" spans="14:21" x14ac:dyDescent="0.2">
      <c r="N915" s="1">
        <f t="shared" si="490"/>
        <v>811</v>
      </c>
      <c r="O915" s="17">
        <f t="shared" si="491"/>
        <v>811</v>
      </c>
      <c r="T915" s="17">
        <f t="shared" si="488"/>
        <v>811</v>
      </c>
      <c r="U915" s="1">
        <f t="shared" si="489"/>
        <v>811</v>
      </c>
    </row>
    <row r="916" spans="14:21" x14ac:dyDescent="0.2">
      <c r="N916" s="1">
        <f t="shared" si="490"/>
        <v>812</v>
      </c>
      <c r="O916" s="17">
        <f t="shared" si="491"/>
        <v>812</v>
      </c>
      <c r="T916" s="17">
        <f t="shared" si="488"/>
        <v>812</v>
      </c>
      <c r="U916" s="1">
        <f t="shared" si="489"/>
        <v>812</v>
      </c>
    </row>
    <row r="917" spans="14:21" x14ac:dyDescent="0.2">
      <c r="N917" s="1">
        <f t="shared" si="490"/>
        <v>813</v>
      </c>
      <c r="O917" s="17">
        <f t="shared" si="491"/>
        <v>813</v>
      </c>
      <c r="T917" s="17">
        <f t="shared" si="488"/>
        <v>813</v>
      </c>
      <c r="U917" s="1">
        <f t="shared" si="489"/>
        <v>813</v>
      </c>
    </row>
    <row r="918" spans="14:21" x14ac:dyDescent="0.2">
      <c r="N918" s="1">
        <f t="shared" si="490"/>
        <v>814</v>
      </c>
      <c r="O918" s="17">
        <f t="shared" si="491"/>
        <v>814</v>
      </c>
      <c r="T918" s="17">
        <f t="shared" si="488"/>
        <v>814</v>
      </c>
      <c r="U918" s="1">
        <f t="shared" si="489"/>
        <v>814</v>
      </c>
    </row>
    <row r="919" spans="14:21" x14ac:dyDescent="0.2">
      <c r="N919" s="1">
        <f t="shared" si="490"/>
        <v>815</v>
      </c>
      <c r="O919" s="17">
        <f t="shared" si="491"/>
        <v>815</v>
      </c>
      <c r="T919" s="17">
        <f t="shared" si="488"/>
        <v>815</v>
      </c>
      <c r="U919" s="1">
        <f t="shared" si="489"/>
        <v>815</v>
      </c>
    </row>
    <row r="920" spans="14:21" x14ac:dyDescent="0.2">
      <c r="N920" s="1">
        <f t="shared" si="490"/>
        <v>816</v>
      </c>
      <c r="O920" s="17">
        <f t="shared" si="491"/>
        <v>816</v>
      </c>
      <c r="T920" s="17">
        <f t="shared" si="488"/>
        <v>816</v>
      </c>
      <c r="U920" s="1">
        <f t="shared" si="489"/>
        <v>816</v>
      </c>
    </row>
    <row r="921" spans="14:21" x14ac:dyDescent="0.2">
      <c r="N921" s="1">
        <f t="shared" si="490"/>
        <v>817</v>
      </c>
      <c r="O921" s="17">
        <f t="shared" si="491"/>
        <v>817</v>
      </c>
      <c r="T921" s="17">
        <f t="shared" ref="T921:T984" si="492">N921</f>
        <v>817</v>
      </c>
      <c r="U921" s="1">
        <f t="shared" ref="U921:U984" si="493">N921</f>
        <v>817</v>
      </c>
    </row>
    <row r="922" spans="14:21" x14ac:dyDescent="0.2">
      <c r="N922" s="1">
        <f t="shared" ref="N922:N985" si="494">N921+1</f>
        <v>818</v>
      </c>
      <c r="O922" s="17">
        <f t="shared" ref="O922:O985" si="495">O921+1</f>
        <v>818</v>
      </c>
      <c r="T922" s="17">
        <f t="shared" si="492"/>
        <v>818</v>
      </c>
      <c r="U922" s="1">
        <f t="shared" si="493"/>
        <v>818</v>
      </c>
    </row>
    <row r="923" spans="14:21" x14ac:dyDescent="0.2">
      <c r="N923" s="1">
        <f t="shared" si="494"/>
        <v>819</v>
      </c>
      <c r="O923" s="17">
        <f t="shared" si="495"/>
        <v>819</v>
      </c>
      <c r="T923" s="17">
        <f t="shared" si="492"/>
        <v>819</v>
      </c>
      <c r="U923" s="1">
        <f t="shared" si="493"/>
        <v>819</v>
      </c>
    </row>
    <row r="924" spans="14:21" x14ac:dyDescent="0.2">
      <c r="N924" s="1">
        <f t="shared" si="494"/>
        <v>820</v>
      </c>
      <c r="O924" s="17">
        <f t="shared" si="495"/>
        <v>820</v>
      </c>
      <c r="T924" s="17">
        <f t="shared" si="492"/>
        <v>820</v>
      </c>
      <c r="U924" s="1">
        <f t="shared" si="493"/>
        <v>820</v>
      </c>
    </row>
    <row r="925" spans="14:21" x14ac:dyDescent="0.2">
      <c r="N925" s="1">
        <f t="shared" si="494"/>
        <v>821</v>
      </c>
      <c r="O925" s="17">
        <f t="shared" si="495"/>
        <v>821</v>
      </c>
      <c r="T925" s="17">
        <f t="shared" si="492"/>
        <v>821</v>
      </c>
      <c r="U925" s="1">
        <f t="shared" si="493"/>
        <v>821</v>
      </c>
    </row>
    <row r="926" spans="14:21" x14ac:dyDescent="0.2">
      <c r="N926" s="1">
        <f t="shared" si="494"/>
        <v>822</v>
      </c>
      <c r="O926" s="17">
        <f t="shared" si="495"/>
        <v>822</v>
      </c>
      <c r="T926" s="17">
        <f t="shared" si="492"/>
        <v>822</v>
      </c>
      <c r="U926" s="1">
        <f t="shared" si="493"/>
        <v>822</v>
      </c>
    </row>
    <row r="927" spans="14:21" x14ac:dyDescent="0.2">
      <c r="N927" s="1">
        <f t="shared" si="494"/>
        <v>823</v>
      </c>
      <c r="O927" s="17">
        <f t="shared" si="495"/>
        <v>823</v>
      </c>
      <c r="T927" s="17">
        <f t="shared" si="492"/>
        <v>823</v>
      </c>
      <c r="U927" s="1">
        <f t="shared" si="493"/>
        <v>823</v>
      </c>
    </row>
    <row r="928" spans="14:21" x14ac:dyDescent="0.2">
      <c r="N928" s="1">
        <f t="shared" si="494"/>
        <v>824</v>
      </c>
      <c r="O928" s="17">
        <f t="shared" si="495"/>
        <v>824</v>
      </c>
      <c r="T928" s="17">
        <f t="shared" si="492"/>
        <v>824</v>
      </c>
      <c r="U928" s="1">
        <f t="shared" si="493"/>
        <v>824</v>
      </c>
    </row>
    <row r="929" spans="14:21" x14ac:dyDescent="0.2">
      <c r="N929" s="1">
        <f t="shared" si="494"/>
        <v>825</v>
      </c>
      <c r="O929" s="17">
        <f t="shared" si="495"/>
        <v>825</v>
      </c>
      <c r="T929" s="17">
        <f t="shared" si="492"/>
        <v>825</v>
      </c>
      <c r="U929" s="1">
        <f t="shared" si="493"/>
        <v>825</v>
      </c>
    </row>
    <row r="930" spans="14:21" x14ac:dyDescent="0.2">
      <c r="N930" s="1">
        <f t="shared" si="494"/>
        <v>826</v>
      </c>
      <c r="O930" s="17">
        <f t="shared" si="495"/>
        <v>826</v>
      </c>
      <c r="T930" s="17">
        <f t="shared" si="492"/>
        <v>826</v>
      </c>
      <c r="U930" s="1">
        <f t="shared" si="493"/>
        <v>826</v>
      </c>
    </row>
    <row r="931" spans="14:21" x14ac:dyDescent="0.2">
      <c r="N931" s="1">
        <f t="shared" si="494"/>
        <v>827</v>
      </c>
      <c r="O931" s="17">
        <f t="shared" si="495"/>
        <v>827</v>
      </c>
      <c r="T931" s="17">
        <f t="shared" si="492"/>
        <v>827</v>
      </c>
      <c r="U931" s="1">
        <f t="shared" si="493"/>
        <v>827</v>
      </c>
    </row>
    <row r="932" spans="14:21" x14ac:dyDescent="0.2">
      <c r="N932" s="1">
        <f t="shared" si="494"/>
        <v>828</v>
      </c>
      <c r="O932" s="17">
        <f t="shared" si="495"/>
        <v>828</v>
      </c>
      <c r="T932" s="17">
        <f t="shared" si="492"/>
        <v>828</v>
      </c>
      <c r="U932" s="1">
        <f t="shared" si="493"/>
        <v>828</v>
      </c>
    </row>
    <row r="933" spans="14:21" x14ac:dyDescent="0.2">
      <c r="N933" s="1">
        <f t="shared" si="494"/>
        <v>829</v>
      </c>
      <c r="O933" s="17">
        <f t="shared" si="495"/>
        <v>829</v>
      </c>
      <c r="T933" s="17">
        <f t="shared" si="492"/>
        <v>829</v>
      </c>
      <c r="U933" s="1">
        <f t="shared" si="493"/>
        <v>829</v>
      </c>
    </row>
    <row r="934" spans="14:21" x14ac:dyDescent="0.2">
      <c r="N934" s="1">
        <f t="shared" si="494"/>
        <v>830</v>
      </c>
      <c r="O934" s="17">
        <f t="shared" si="495"/>
        <v>830</v>
      </c>
      <c r="T934" s="17">
        <f t="shared" si="492"/>
        <v>830</v>
      </c>
      <c r="U934" s="1">
        <f t="shared" si="493"/>
        <v>830</v>
      </c>
    </row>
    <row r="935" spans="14:21" x14ac:dyDescent="0.2">
      <c r="N935" s="1">
        <f t="shared" si="494"/>
        <v>831</v>
      </c>
      <c r="O935" s="17">
        <f t="shared" si="495"/>
        <v>831</v>
      </c>
      <c r="T935" s="17">
        <f t="shared" si="492"/>
        <v>831</v>
      </c>
      <c r="U935" s="1">
        <f t="shared" si="493"/>
        <v>831</v>
      </c>
    </row>
    <row r="936" spans="14:21" x14ac:dyDescent="0.2">
      <c r="N936" s="1">
        <f t="shared" si="494"/>
        <v>832</v>
      </c>
      <c r="O936" s="17">
        <f t="shared" si="495"/>
        <v>832</v>
      </c>
      <c r="T936" s="17">
        <f t="shared" si="492"/>
        <v>832</v>
      </c>
      <c r="U936" s="1">
        <f t="shared" si="493"/>
        <v>832</v>
      </c>
    </row>
    <row r="937" spans="14:21" x14ac:dyDescent="0.2">
      <c r="N937" s="1">
        <f t="shared" si="494"/>
        <v>833</v>
      </c>
      <c r="O937" s="17">
        <f t="shared" si="495"/>
        <v>833</v>
      </c>
      <c r="T937" s="17">
        <f t="shared" si="492"/>
        <v>833</v>
      </c>
      <c r="U937" s="1">
        <f t="shared" si="493"/>
        <v>833</v>
      </c>
    </row>
    <row r="938" spans="14:21" x14ac:dyDescent="0.2">
      <c r="N938" s="1">
        <f t="shared" si="494"/>
        <v>834</v>
      </c>
      <c r="O938" s="17">
        <f t="shared" si="495"/>
        <v>834</v>
      </c>
      <c r="T938" s="17">
        <f t="shared" si="492"/>
        <v>834</v>
      </c>
      <c r="U938" s="1">
        <f t="shared" si="493"/>
        <v>834</v>
      </c>
    </row>
    <row r="939" spans="14:21" x14ac:dyDescent="0.2">
      <c r="N939" s="1">
        <f t="shared" si="494"/>
        <v>835</v>
      </c>
      <c r="O939" s="17">
        <f t="shared" si="495"/>
        <v>835</v>
      </c>
      <c r="T939" s="17">
        <f t="shared" si="492"/>
        <v>835</v>
      </c>
      <c r="U939" s="1">
        <f t="shared" si="493"/>
        <v>835</v>
      </c>
    </row>
    <row r="940" spans="14:21" x14ac:dyDescent="0.2">
      <c r="N940" s="1">
        <f t="shared" si="494"/>
        <v>836</v>
      </c>
      <c r="O940" s="17">
        <f t="shared" si="495"/>
        <v>836</v>
      </c>
      <c r="T940" s="17">
        <f t="shared" si="492"/>
        <v>836</v>
      </c>
      <c r="U940" s="1">
        <f t="shared" si="493"/>
        <v>836</v>
      </c>
    </row>
    <row r="941" spans="14:21" x14ac:dyDescent="0.2">
      <c r="N941" s="1">
        <f t="shared" si="494"/>
        <v>837</v>
      </c>
      <c r="O941" s="17">
        <f t="shared" si="495"/>
        <v>837</v>
      </c>
      <c r="T941" s="17">
        <f t="shared" si="492"/>
        <v>837</v>
      </c>
      <c r="U941" s="1">
        <f t="shared" si="493"/>
        <v>837</v>
      </c>
    </row>
    <row r="942" spans="14:21" x14ac:dyDescent="0.2">
      <c r="N942" s="1">
        <f t="shared" si="494"/>
        <v>838</v>
      </c>
      <c r="O942" s="17">
        <f t="shared" si="495"/>
        <v>838</v>
      </c>
      <c r="T942" s="17">
        <f t="shared" si="492"/>
        <v>838</v>
      </c>
      <c r="U942" s="1">
        <f t="shared" si="493"/>
        <v>838</v>
      </c>
    </row>
    <row r="943" spans="14:21" x14ac:dyDescent="0.2">
      <c r="N943" s="1">
        <f t="shared" si="494"/>
        <v>839</v>
      </c>
      <c r="O943" s="17">
        <f t="shared" si="495"/>
        <v>839</v>
      </c>
      <c r="T943" s="17">
        <f t="shared" si="492"/>
        <v>839</v>
      </c>
      <c r="U943" s="1">
        <f t="shared" si="493"/>
        <v>839</v>
      </c>
    </row>
    <row r="944" spans="14:21" x14ac:dyDescent="0.2">
      <c r="N944" s="1">
        <f t="shared" si="494"/>
        <v>840</v>
      </c>
      <c r="O944" s="17">
        <f t="shared" si="495"/>
        <v>840</v>
      </c>
      <c r="T944" s="17">
        <f t="shared" si="492"/>
        <v>840</v>
      </c>
      <c r="U944" s="1">
        <f t="shared" si="493"/>
        <v>840</v>
      </c>
    </row>
    <row r="945" spans="14:21" x14ac:dyDescent="0.2">
      <c r="N945" s="1">
        <f t="shared" si="494"/>
        <v>841</v>
      </c>
      <c r="O945" s="17">
        <f t="shared" si="495"/>
        <v>841</v>
      </c>
      <c r="T945" s="17">
        <f t="shared" si="492"/>
        <v>841</v>
      </c>
      <c r="U945" s="1">
        <f t="shared" si="493"/>
        <v>841</v>
      </c>
    </row>
    <row r="946" spans="14:21" x14ac:dyDescent="0.2">
      <c r="N946" s="1">
        <f t="shared" si="494"/>
        <v>842</v>
      </c>
      <c r="O946" s="17">
        <f t="shared" si="495"/>
        <v>842</v>
      </c>
      <c r="T946" s="17">
        <f t="shared" si="492"/>
        <v>842</v>
      </c>
      <c r="U946" s="1">
        <f t="shared" si="493"/>
        <v>842</v>
      </c>
    </row>
    <row r="947" spans="14:21" x14ac:dyDescent="0.2">
      <c r="N947" s="1">
        <f t="shared" si="494"/>
        <v>843</v>
      </c>
      <c r="O947" s="17">
        <f t="shared" si="495"/>
        <v>843</v>
      </c>
      <c r="T947" s="17">
        <f t="shared" si="492"/>
        <v>843</v>
      </c>
      <c r="U947" s="1">
        <f t="shared" si="493"/>
        <v>843</v>
      </c>
    </row>
    <row r="948" spans="14:21" x14ac:dyDescent="0.2">
      <c r="N948" s="1">
        <f t="shared" si="494"/>
        <v>844</v>
      </c>
      <c r="O948" s="17">
        <f t="shared" si="495"/>
        <v>844</v>
      </c>
      <c r="T948" s="17">
        <f t="shared" si="492"/>
        <v>844</v>
      </c>
      <c r="U948" s="1">
        <f t="shared" si="493"/>
        <v>844</v>
      </c>
    </row>
    <row r="949" spans="14:21" x14ac:dyDescent="0.2">
      <c r="N949" s="1">
        <f t="shared" si="494"/>
        <v>845</v>
      </c>
      <c r="O949" s="17">
        <f t="shared" si="495"/>
        <v>845</v>
      </c>
      <c r="T949" s="17">
        <f t="shared" si="492"/>
        <v>845</v>
      </c>
      <c r="U949" s="1">
        <f t="shared" si="493"/>
        <v>845</v>
      </c>
    </row>
    <row r="950" spans="14:21" x14ac:dyDescent="0.2">
      <c r="N950" s="1">
        <f t="shared" si="494"/>
        <v>846</v>
      </c>
      <c r="O950" s="17">
        <f t="shared" si="495"/>
        <v>846</v>
      </c>
      <c r="T950" s="17">
        <f t="shared" si="492"/>
        <v>846</v>
      </c>
      <c r="U950" s="1">
        <f t="shared" si="493"/>
        <v>846</v>
      </c>
    </row>
    <row r="951" spans="14:21" x14ac:dyDescent="0.2">
      <c r="N951" s="1">
        <f t="shared" si="494"/>
        <v>847</v>
      </c>
      <c r="O951" s="17">
        <f t="shared" si="495"/>
        <v>847</v>
      </c>
      <c r="T951" s="17">
        <f t="shared" si="492"/>
        <v>847</v>
      </c>
      <c r="U951" s="1">
        <f t="shared" si="493"/>
        <v>847</v>
      </c>
    </row>
    <row r="952" spans="14:21" x14ac:dyDescent="0.2">
      <c r="N952" s="1">
        <f t="shared" si="494"/>
        <v>848</v>
      </c>
      <c r="O952" s="17">
        <f t="shared" si="495"/>
        <v>848</v>
      </c>
      <c r="T952" s="17">
        <f t="shared" si="492"/>
        <v>848</v>
      </c>
      <c r="U952" s="1">
        <f t="shared" si="493"/>
        <v>848</v>
      </c>
    </row>
    <row r="953" spans="14:21" x14ac:dyDescent="0.2">
      <c r="N953" s="1">
        <f t="shared" si="494"/>
        <v>849</v>
      </c>
      <c r="O953" s="17">
        <f t="shared" si="495"/>
        <v>849</v>
      </c>
      <c r="T953" s="17">
        <f t="shared" si="492"/>
        <v>849</v>
      </c>
      <c r="U953" s="1">
        <f t="shared" si="493"/>
        <v>849</v>
      </c>
    </row>
    <row r="954" spans="14:21" x14ac:dyDescent="0.2">
      <c r="N954" s="1">
        <f t="shared" si="494"/>
        <v>850</v>
      </c>
      <c r="O954" s="17">
        <f t="shared" si="495"/>
        <v>850</v>
      </c>
      <c r="T954" s="17">
        <f t="shared" si="492"/>
        <v>850</v>
      </c>
      <c r="U954" s="1">
        <f t="shared" si="493"/>
        <v>850</v>
      </c>
    </row>
    <row r="955" spans="14:21" x14ac:dyDescent="0.2">
      <c r="N955" s="1">
        <f t="shared" si="494"/>
        <v>851</v>
      </c>
      <c r="O955" s="17">
        <f t="shared" si="495"/>
        <v>851</v>
      </c>
      <c r="T955" s="17">
        <f t="shared" si="492"/>
        <v>851</v>
      </c>
      <c r="U955" s="1">
        <f t="shared" si="493"/>
        <v>851</v>
      </c>
    </row>
    <row r="956" spans="14:21" x14ac:dyDescent="0.2">
      <c r="N956" s="1">
        <f t="shared" si="494"/>
        <v>852</v>
      </c>
      <c r="O956" s="17">
        <f t="shared" si="495"/>
        <v>852</v>
      </c>
      <c r="T956" s="17">
        <f t="shared" si="492"/>
        <v>852</v>
      </c>
      <c r="U956" s="1">
        <f t="shared" si="493"/>
        <v>852</v>
      </c>
    </row>
    <row r="957" spans="14:21" x14ac:dyDescent="0.2">
      <c r="N957" s="1">
        <f t="shared" si="494"/>
        <v>853</v>
      </c>
      <c r="O957" s="17">
        <f t="shared" si="495"/>
        <v>853</v>
      </c>
      <c r="T957" s="17">
        <f t="shared" si="492"/>
        <v>853</v>
      </c>
      <c r="U957" s="1">
        <f t="shared" si="493"/>
        <v>853</v>
      </c>
    </row>
    <row r="958" spans="14:21" x14ac:dyDescent="0.2">
      <c r="N958" s="1">
        <f t="shared" si="494"/>
        <v>854</v>
      </c>
      <c r="O958" s="17">
        <f t="shared" si="495"/>
        <v>854</v>
      </c>
      <c r="T958" s="17">
        <f t="shared" si="492"/>
        <v>854</v>
      </c>
      <c r="U958" s="1">
        <f t="shared" si="493"/>
        <v>854</v>
      </c>
    </row>
    <row r="959" spans="14:21" x14ac:dyDescent="0.2">
      <c r="N959" s="1">
        <f t="shared" si="494"/>
        <v>855</v>
      </c>
      <c r="O959" s="17">
        <f t="shared" si="495"/>
        <v>855</v>
      </c>
      <c r="T959" s="17">
        <f t="shared" si="492"/>
        <v>855</v>
      </c>
      <c r="U959" s="1">
        <f t="shared" si="493"/>
        <v>855</v>
      </c>
    </row>
    <row r="960" spans="14:21" x14ac:dyDescent="0.2">
      <c r="N960" s="1">
        <f t="shared" si="494"/>
        <v>856</v>
      </c>
      <c r="O960" s="17">
        <f t="shared" si="495"/>
        <v>856</v>
      </c>
      <c r="T960" s="17">
        <f t="shared" si="492"/>
        <v>856</v>
      </c>
      <c r="U960" s="1">
        <f t="shared" si="493"/>
        <v>856</v>
      </c>
    </row>
    <row r="961" spans="14:21" x14ac:dyDescent="0.2">
      <c r="N961" s="1">
        <f t="shared" si="494"/>
        <v>857</v>
      </c>
      <c r="O961" s="17">
        <f t="shared" si="495"/>
        <v>857</v>
      </c>
      <c r="T961" s="17">
        <f t="shared" si="492"/>
        <v>857</v>
      </c>
      <c r="U961" s="1">
        <f t="shared" si="493"/>
        <v>857</v>
      </c>
    </row>
    <row r="962" spans="14:21" x14ac:dyDescent="0.2">
      <c r="N962" s="1">
        <f t="shared" si="494"/>
        <v>858</v>
      </c>
      <c r="O962" s="17">
        <f t="shared" si="495"/>
        <v>858</v>
      </c>
      <c r="T962" s="17">
        <f t="shared" si="492"/>
        <v>858</v>
      </c>
      <c r="U962" s="1">
        <f t="shared" si="493"/>
        <v>858</v>
      </c>
    </row>
    <row r="963" spans="14:21" x14ac:dyDescent="0.2">
      <c r="N963" s="1">
        <f t="shared" si="494"/>
        <v>859</v>
      </c>
      <c r="O963" s="17">
        <f t="shared" si="495"/>
        <v>859</v>
      </c>
      <c r="T963" s="17">
        <f t="shared" si="492"/>
        <v>859</v>
      </c>
      <c r="U963" s="1">
        <f t="shared" si="493"/>
        <v>859</v>
      </c>
    </row>
    <row r="964" spans="14:21" x14ac:dyDescent="0.2">
      <c r="N964" s="1">
        <f t="shared" si="494"/>
        <v>860</v>
      </c>
      <c r="O964" s="17">
        <f t="shared" si="495"/>
        <v>860</v>
      </c>
      <c r="T964" s="17">
        <f t="shared" si="492"/>
        <v>860</v>
      </c>
      <c r="U964" s="1">
        <f t="shared" si="493"/>
        <v>860</v>
      </c>
    </row>
    <row r="965" spans="14:21" x14ac:dyDescent="0.2">
      <c r="N965" s="1">
        <f t="shared" si="494"/>
        <v>861</v>
      </c>
      <c r="O965" s="17">
        <f t="shared" si="495"/>
        <v>861</v>
      </c>
      <c r="T965" s="17">
        <f t="shared" si="492"/>
        <v>861</v>
      </c>
      <c r="U965" s="1">
        <f t="shared" si="493"/>
        <v>861</v>
      </c>
    </row>
    <row r="966" spans="14:21" x14ac:dyDescent="0.2">
      <c r="N966" s="1">
        <f t="shared" si="494"/>
        <v>862</v>
      </c>
      <c r="O966" s="17">
        <f t="shared" si="495"/>
        <v>862</v>
      </c>
      <c r="T966" s="17">
        <f t="shared" si="492"/>
        <v>862</v>
      </c>
      <c r="U966" s="1">
        <f t="shared" si="493"/>
        <v>862</v>
      </c>
    </row>
    <row r="967" spans="14:21" x14ac:dyDescent="0.2">
      <c r="N967" s="1">
        <f t="shared" si="494"/>
        <v>863</v>
      </c>
      <c r="O967" s="17">
        <f t="shared" si="495"/>
        <v>863</v>
      </c>
      <c r="T967" s="17">
        <f t="shared" si="492"/>
        <v>863</v>
      </c>
      <c r="U967" s="1">
        <f t="shared" si="493"/>
        <v>863</v>
      </c>
    </row>
    <row r="968" spans="14:21" x14ac:dyDescent="0.2">
      <c r="N968" s="1">
        <f t="shared" si="494"/>
        <v>864</v>
      </c>
      <c r="O968" s="17">
        <f t="shared" si="495"/>
        <v>864</v>
      </c>
      <c r="T968" s="17">
        <f t="shared" si="492"/>
        <v>864</v>
      </c>
      <c r="U968" s="1">
        <f t="shared" si="493"/>
        <v>864</v>
      </c>
    </row>
    <row r="969" spans="14:21" x14ac:dyDescent="0.2">
      <c r="N969" s="1">
        <f t="shared" si="494"/>
        <v>865</v>
      </c>
      <c r="O969" s="17">
        <f t="shared" si="495"/>
        <v>865</v>
      </c>
      <c r="T969" s="17">
        <f t="shared" si="492"/>
        <v>865</v>
      </c>
      <c r="U969" s="1">
        <f t="shared" si="493"/>
        <v>865</v>
      </c>
    </row>
    <row r="970" spans="14:21" x14ac:dyDescent="0.2">
      <c r="N970" s="1">
        <f t="shared" si="494"/>
        <v>866</v>
      </c>
      <c r="O970" s="17">
        <f t="shared" si="495"/>
        <v>866</v>
      </c>
      <c r="T970" s="17">
        <f t="shared" si="492"/>
        <v>866</v>
      </c>
      <c r="U970" s="1">
        <f t="shared" si="493"/>
        <v>866</v>
      </c>
    </row>
    <row r="971" spans="14:21" x14ac:dyDescent="0.2">
      <c r="N971" s="1">
        <f t="shared" si="494"/>
        <v>867</v>
      </c>
      <c r="O971" s="17">
        <f t="shared" si="495"/>
        <v>867</v>
      </c>
      <c r="T971" s="17">
        <f t="shared" si="492"/>
        <v>867</v>
      </c>
      <c r="U971" s="1">
        <f t="shared" si="493"/>
        <v>867</v>
      </c>
    </row>
    <row r="972" spans="14:21" x14ac:dyDescent="0.2">
      <c r="N972" s="1">
        <f t="shared" si="494"/>
        <v>868</v>
      </c>
      <c r="O972" s="17">
        <f t="shared" si="495"/>
        <v>868</v>
      </c>
      <c r="T972" s="17">
        <f t="shared" si="492"/>
        <v>868</v>
      </c>
      <c r="U972" s="1">
        <f t="shared" si="493"/>
        <v>868</v>
      </c>
    </row>
    <row r="973" spans="14:21" x14ac:dyDescent="0.2">
      <c r="N973" s="1">
        <f t="shared" si="494"/>
        <v>869</v>
      </c>
      <c r="O973" s="17">
        <f t="shared" si="495"/>
        <v>869</v>
      </c>
      <c r="T973" s="17">
        <f t="shared" si="492"/>
        <v>869</v>
      </c>
      <c r="U973" s="1">
        <f t="shared" si="493"/>
        <v>869</v>
      </c>
    </row>
    <row r="974" spans="14:21" x14ac:dyDescent="0.2">
      <c r="N974" s="1">
        <f t="shared" si="494"/>
        <v>870</v>
      </c>
      <c r="O974" s="17">
        <f t="shared" si="495"/>
        <v>870</v>
      </c>
      <c r="T974" s="17">
        <f t="shared" si="492"/>
        <v>870</v>
      </c>
      <c r="U974" s="1">
        <f t="shared" si="493"/>
        <v>870</v>
      </c>
    </row>
    <row r="975" spans="14:21" x14ac:dyDescent="0.2">
      <c r="N975" s="1">
        <f t="shared" si="494"/>
        <v>871</v>
      </c>
      <c r="O975" s="17">
        <f t="shared" si="495"/>
        <v>871</v>
      </c>
      <c r="T975" s="17">
        <f t="shared" si="492"/>
        <v>871</v>
      </c>
      <c r="U975" s="1">
        <f t="shared" si="493"/>
        <v>871</v>
      </c>
    </row>
    <row r="976" spans="14:21" x14ac:dyDescent="0.2">
      <c r="N976" s="1">
        <f t="shared" si="494"/>
        <v>872</v>
      </c>
      <c r="O976" s="17">
        <f t="shared" si="495"/>
        <v>872</v>
      </c>
      <c r="T976" s="17">
        <f t="shared" si="492"/>
        <v>872</v>
      </c>
      <c r="U976" s="1">
        <f t="shared" si="493"/>
        <v>872</v>
      </c>
    </row>
    <row r="977" spans="14:21" x14ac:dyDescent="0.2">
      <c r="N977" s="1">
        <f t="shared" si="494"/>
        <v>873</v>
      </c>
      <c r="O977" s="17">
        <f t="shared" si="495"/>
        <v>873</v>
      </c>
      <c r="T977" s="17">
        <f t="shared" si="492"/>
        <v>873</v>
      </c>
      <c r="U977" s="1">
        <f t="shared" si="493"/>
        <v>873</v>
      </c>
    </row>
    <row r="978" spans="14:21" x14ac:dyDescent="0.2">
      <c r="N978" s="1">
        <f t="shared" si="494"/>
        <v>874</v>
      </c>
      <c r="O978" s="17">
        <f t="shared" si="495"/>
        <v>874</v>
      </c>
      <c r="T978" s="17">
        <f t="shared" si="492"/>
        <v>874</v>
      </c>
      <c r="U978" s="1">
        <f t="shared" si="493"/>
        <v>874</v>
      </c>
    </row>
    <row r="979" spans="14:21" x14ac:dyDescent="0.2">
      <c r="N979" s="1">
        <f t="shared" si="494"/>
        <v>875</v>
      </c>
      <c r="O979" s="17">
        <f t="shared" si="495"/>
        <v>875</v>
      </c>
      <c r="T979" s="17">
        <f t="shared" si="492"/>
        <v>875</v>
      </c>
      <c r="U979" s="1">
        <f t="shared" si="493"/>
        <v>875</v>
      </c>
    </row>
    <row r="980" spans="14:21" x14ac:dyDescent="0.2">
      <c r="N980" s="1">
        <f t="shared" si="494"/>
        <v>876</v>
      </c>
      <c r="O980" s="17">
        <f t="shared" si="495"/>
        <v>876</v>
      </c>
      <c r="T980" s="17">
        <f t="shared" si="492"/>
        <v>876</v>
      </c>
      <c r="U980" s="1">
        <f t="shared" si="493"/>
        <v>876</v>
      </c>
    </row>
    <row r="981" spans="14:21" x14ac:dyDescent="0.2">
      <c r="N981" s="1">
        <f t="shared" si="494"/>
        <v>877</v>
      </c>
      <c r="O981" s="17">
        <f t="shared" si="495"/>
        <v>877</v>
      </c>
      <c r="T981" s="17">
        <f t="shared" si="492"/>
        <v>877</v>
      </c>
      <c r="U981" s="1">
        <f t="shared" si="493"/>
        <v>877</v>
      </c>
    </row>
    <row r="982" spans="14:21" x14ac:dyDescent="0.2">
      <c r="N982" s="1">
        <f t="shared" si="494"/>
        <v>878</v>
      </c>
      <c r="O982" s="17">
        <f t="shared" si="495"/>
        <v>878</v>
      </c>
      <c r="T982" s="17">
        <f t="shared" si="492"/>
        <v>878</v>
      </c>
      <c r="U982" s="1">
        <f t="shared" si="493"/>
        <v>878</v>
      </c>
    </row>
    <row r="983" spans="14:21" x14ac:dyDescent="0.2">
      <c r="N983" s="1">
        <f t="shared" si="494"/>
        <v>879</v>
      </c>
      <c r="O983" s="17">
        <f t="shared" si="495"/>
        <v>879</v>
      </c>
      <c r="T983" s="17">
        <f t="shared" si="492"/>
        <v>879</v>
      </c>
      <c r="U983" s="1">
        <f t="shared" si="493"/>
        <v>879</v>
      </c>
    </row>
    <row r="984" spans="14:21" x14ac:dyDescent="0.2">
      <c r="N984" s="1">
        <f t="shared" si="494"/>
        <v>880</v>
      </c>
      <c r="O984" s="17">
        <f t="shared" si="495"/>
        <v>880</v>
      </c>
      <c r="T984" s="17">
        <f t="shared" si="492"/>
        <v>880</v>
      </c>
      <c r="U984" s="1">
        <f t="shared" si="493"/>
        <v>880</v>
      </c>
    </row>
    <row r="985" spans="14:21" x14ac:dyDescent="0.2">
      <c r="N985" s="1">
        <f t="shared" si="494"/>
        <v>881</v>
      </c>
      <c r="O985" s="17">
        <f t="shared" si="495"/>
        <v>881</v>
      </c>
      <c r="T985" s="17">
        <f t="shared" ref="T985:T1048" si="496">N985</f>
        <v>881</v>
      </c>
      <c r="U985" s="1">
        <f t="shared" ref="U985:U1048" si="497">N985</f>
        <v>881</v>
      </c>
    </row>
    <row r="986" spans="14:21" x14ac:dyDescent="0.2">
      <c r="N986" s="1">
        <f t="shared" ref="N986:N1049" si="498">N985+1</f>
        <v>882</v>
      </c>
      <c r="O986" s="17">
        <f t="shared" ref="O986:O1049" si="499">O985+1</f>
        <v>882</v>
      </c>
      <c r="T986" s="17">
        <f t="shared" si="496"/>
        <v>882</v>
      </c>
      <c r="U986" s="1">
        <f t="shared" si="497"/>
        <v>882</v>
      </c>
    </row>
    <row r="987" spans="14:21" x14ac:dyDescent="0.2">
      <c r="N987" s="1">
        <f t="shared" si="498"/>
        <v>883</v>
      </c>
      <c r="O987" s="17">
        <f t="shared" si="499"/>
        <v>883</v>
      </c>
      <c r="T987" s="17">
        <f t="shared" si="496"/>
        <v>883</v>
      </c>
      <c r="U987" s="1">
        <f t="shared" si="497"/>
        <v>883</v>
      </c>
    </row>
    <row r="988" spans="14:21" x14ac:dyDescent="0.2">
      <c r="N988" s="1">
        <f t="shared" si="498"/>
        <v>884</v>
      </c>
      <c r="O988" s="17">
        <f t="shared" si="499"/>
        <v>884</v>
      </c>
      <c r="T988" s="17">
        <f t="shared" si="496"/>
        <v>884</v>
      </c>
      <c r="U988" s="1">
        <f t="shared" si="497"/>
        <v>884</v>
      </c>
    </row>
    <row r="989" spans="14:21" x14ac:dyDescent="0.2">
      <c r="N989" s="1">
        <f t="shared" si="498"/>
        <v>885</v>
      </c>
      <c r="O989" s="17">
        <f t="shared" si="499"/>
        <v>885</v>
      </c>
      <c r="T989" s="17">
        <f t="shared" si="496"/>
        <v>885</v>
      </c>
      <c r="U989" s="1">
        <f t="shared" si="497"/>
        <v>885</v>
      </c>
    </row>
    <row r="990" spans="14:21" x14ac:dyDescent="0.2">
      <c r="N990" s="1">
        <f t="shared" si="498"/>
        <v>886</v>
      </c>
      <c r="O990" s="17">
        <f t="shared" si="499"/>
        <v>886</v>
      </c>
      <c r="T990" s="17">
        <f t="shared" si="496"/>
        <v>886</v>
      </c>
      <c r="U990" s="1">
        <f t="shared" si="497"/>
        <v>886</v>
      </c>
    </row>
    <row r="991" spans="14:21" x14ac:dyDescent="0.2">
      <c r="N991" s="1">
        <f t="shared" si="498"/>
        <v>887</v>
      </c>
      <c r="O991" s="17">
        <f t="shared" si="499"/>
        <v>887</v>
      </c>
      <c r="T991" s="17">
        <f t="shared" si="496"/>
        <v>887</v>
      </c>
      <c r="U991" s="1">
        <f t="shared" si="497"/>
        <v>887</v>
      </c>
    </row>
    <row r="992" spans="14:21" x14ac:dyDescent="0.2">
      <c r="N992" s="1">
        <f t="shared" si="498"/>
        <v>888</v>
      </c>
      <c r="O992" s="17">
        <f t="shared" si="499"/>
        <v>888</v>
      </c>
      <c r="T992" s="17">
        <f t="shared" si="496"/>
        <v>888</v>
      </c>
      <c r="U992" s="1">
        <f t="shared" si="497"/>
        <v>888</v>
      </c>
    </row>
    <row r="993" spans="14:21" x14ac:dyDescent="0.2">
      <c r="N993" s="1">
        <f t="shared" si="498"/>
        <v>889</v>
      </c>
      <c r="O993" s="17">
        <f t="shared" si="499"/>
        <v>889</v>
      </c>
      <c r="T993" s="17">
        <f t="shared" si="496"/>
        <v>889</v>
      </c>
      <c r="U993" s="1">
        <f t="shared" si="497"/>
        <v>889</v>
      </c>
    </row>
    <row r="994" spans="14:21" x14ac:dyDescent="0.2">
      <c r="N994" s="1">
        <f t="shared" si="498"/>
        <v>890</v>
      </c>
      <c r="O994" s="17">
        <f t="shared" si="499"/>
        <v>890</v>
      </c>
      <c r="T994" s="17">
        <f t="shared" si="496"/>
        <v>890</v>
      </c>
      <c r="U994" s="1">
        <f t="shared" si="497"/>
        <v>890</v>
      </c>
    </row>
    <row r="995" spans="14:21" x14ac:dyDescent="0.2">
      <c r="N995" s="1">
        <f t="shared" si="498"/>
        <v>891</v>
      </c>
      <c r="O995" s="17">
        <f t="shared" si="499"/>
        <v>891</v>
      </c>
      <c r="T995" s="17">
        <f t="shared" si="496"/>
        <v>891</v>
      </c>
      <c r="U995" s="1">
        <f t="shared" si="497"/>
        <v>891</v>
      </c>
    </row>
    <row r="996" spans="14:21" x14ac:dyDescent="0.2">
      <c r="N996" s="1">
        <f t="shared" si="498"/>
        <v>892</v>
      </c>
      <c r="O996" s="17">
        <f t="shared" si="499"/>
        <v>892</v>
      </c>
      <c r="T996" s="17">
        <f t="shared" si="496"/>
        <v>892</v>
      </c>
      <c r="U996" s="1">
        <f t="shared" si="497"/>
        <v>892</v>
      </c>
    </row>
    <row r="997" spans="14:21" x14ac:dyDescent="0.2">
      <c r="N997" s="1">
        <f t="shared" si="498"/>
        <v>893</v>
      </c>
      <c r="O997" s="17">
        <f t="shared" si="499"/>
        <v>893</v>
      </c>
      <c r="T997" s="17">
        <f t="shared" si="496"/>
        <v>893</v>
      </c>
      <c r="U997" s="1">
        <f t="shared" si="497"/>
        <v>893</v>
      </c>
    </row>
    <row r="998" spans="14:21" x14ac:dyDescent="0.2">
      <c r="N998" s="1">
        <f t="shared" si="498"/>
        <v>894</v>
      </c>
      <c r="O998" s="17">
        <f t="shared" si="499"/>
        <v>894</v>
      </c>
      <c r="T998" s="17">
        <f t="shared" si="496"/>
        <v>894</v>
      </c>
      <c r="U998" s="1">
        <f t="shared" si="497"/>
        <v>894</v>
      </c>
    </row>
    <row r="999" spans="14:21" x14ac:dyDescent="0.2">
      <c r="N999" s="1">
        <f t="shared" si="498"/>
        <v>895</v>
      </c>
      <c r="O999" s="17">
        <f t="shared" si="499"/>
        <v>895</v>
      </c>
      <c r="T999" s="17">
        <f t="shared" si="496"/>
        <v>895</v>
      </c>
      <c r="U999" s="1">
        <f t="shared" si="497"/>
        <v>895</v>
      </c>
    </row>
    <row r="1000" spans="14:21" x14ac:dyDescent="0.2">
      <c r="N1000" s="1">
        <f t="shared" si="498"/>
        <v>896</v>
      </c>
      <c r="O1000" s="17">
        <f t="shared" si="499"/>
        <v>896</v>
      </c>
      <c r="T1000" s="17">
        <f t="shared" si="496"/>
        <v>896</v>
      </c>
      <c r="U1000" s="1">
        <f t="shared" si="497"/>
        <v>896</v>
      </c>
    </row>
    <row r="1001" spans="14:21" x14ac:dyDescent="0.2">
      <c r="N1001" s="1">
        <f t="shared" si="498"/>
        <v>897</v>
      </c>
      <c r="O1001" s="17">
        <f t="shared" si="499"/>
        <v>897</v>
      </c>
      <c r="T1001" s="17">
        <f t="shared" si="496"/>
        <v>897</v>
      </c>
      <c r="U1001" s="1">
        <f t="shared" si="497"/>
        <v>897</v>
      </c>
    </row>
    <row r="1002" spans="14:21" x14ac:dyDescent="0.2">
      <c r="N1002" s="1">
        <f t="shared" si="498"/>
        <v>898</v>
      </c>
      <c r="O1002" s="17">
        <f t="shared" si="499"/>
        <v>898</v>
      </c>
      <c r="T1002" s="17">
        <f t="shared" si="496"/>
        <v>898</v>
      </c>
      <c r="U1002" s="1">
        <f t="shared" si="497"/>
        <v>898</v>
      </c>
    </row>
    <row r="1003" spans="14:21" x14ac:dyDescent="0.2">
      <c r="N1003" s="1">
        <f t="shared" si="498"/>
        <v>899</v>
      </c>
      <c r="O1003" s="17">
        <f t="shared" si="499"/>
        <v>899</v>
      </c>
      <c r="T1003" s="17">
        <f t="shared" si="496"/>
        <v>899</v>
      </c>
      <c r="U1003" s="1">
        <f t="shared" si="497"/>
        <v>899</v>
      </c>
    </row>
    <row r="1004" spans="14:21" x14ac:dyDescent="0.2">
      <c r="N1004" s="1">
        <f t="shared" si="498"/>
        <v>900</v>
      </c>
      <c r="O1004" s="17">
        <f t="shared" si="499"/>
        <v>900</v>
      </c>
      <c r="T1004" s="17">
        <f t="shared" si="496"/>
        <v>900</v>
      </c>
      <c r="U1004" s="1">
        <f t="shared" si="497"/>
        <v>900</v>
      </c>
    </row>
    <row r="1005" spans="14:21" x14ac:dyDescent="0.2">
      <c r="N1005" s="1">
        <f t="shared" si="498"/>
        <v>901</v>
      </c>
      <c r="O1005" s="17">
        <f t="shared" si="499"/>
        <v>901</v>
      </c>
      <c r="T1005" s="17">
        <f t="shared" si="496"/>
        <v>901</v>
      </c>
      <c r="U1005" s="1">
        <f t="shared" si="497"/>
        <v>901</v>
      </c>
    </row>
    <row r="1006" spans="14:21" x14ac:dyDescent="0.2">
      <c r="N1006" s="1">
        <f t="shared" si="498"/>
        <v>902</v>
      </c>
      <c r="O1006" s="17">
        <f t="shared" si="499"/>
        <v>902</v>
      </c>
      <c r="T1006" s="17">
        <f t="shared" si="496"/>
        <v>902</v>
      </c>
      <c r="U1006" s="1">
        <f t="shared" si="497"/>
        <v>902</v>
      </c>
    </row>
    <row r="1007" spans="14:21" x14ac:dyDescent="0.2">
      <c r="N1007" s="1">
        <f t="shared" si="498"/>
        <v>903</v>
      </c>
      <c r="O1007" s="17">
        <f t="shared" si="499"/>
        <v>903</v>
      </c>
      <c r="T1007" s="17">
        <f t="shared" si="496"/>
        <v>903</v>
      </c>
      <c r="U1007" s="1">
        <f t="shared" si="497"/>
        <v>903</v>
      </c>
    </row>
    <row r="1008" spans="14:21" x14ac:dyDescent="0.2">
      <c r="N1008" s="1">
        <f t="shared" si="498"/>
        <v>904</v>
      </c>
      <c r="O1008" s="17">
        <f t="shared" si="499"/>
        <v>904</v>
      </c>
      <c r="T1008" s="17">
        <f t="shared" si="496"/>
        <v>904</v>
      </c>
      <c r="U1008" s="1">
        <f t="shared" si="497"/>
        <v>904</v>
      </c>
    </row>
    <row r="1009" spans="14:21" x14ac:dyDescent="0.2">
      <c r="N1009" s="1">
        <f t="shared" si="498"/>
        <v>905</v>
      </c>
      <c r="O1009" s="17">
        <f t="shared" si="499"/>
        <v>905</v>
      </c>
      <c r="T1009" s="17">
        <f t="shared" si="496"/>
        <v>905</v>
      </c>
      <c r="U1009" s="1">
        <f t="shared" si="497"/>
        <v>905</v>
      </c>
    </row>
    <row r="1010" spans="14:21" x14ac:dyDescent="0.2">
      <c r="N1010" s="1">
        <f t="shared" si="498"/>
        <v>906</v>
      </c>
      <c r="O1010" s="17">
        <f t="shared" si="499"/>
        <v>906</v>
      </c>
      <c r="T1010" s="17">
        <f t="shared" si="496"/>
        <v>906</v>
      </c>
      <c r="U1010" s="1">
        <f t="shared" si="497"/>
        <v>906</v>
      </c>
    </row>
    <row r="1011" spans="14:21" x14ac:dyDescent="0.2">
      <c r="N1011" s="1">
        <f t="shared" si="498"/>
        <v>907</v>
      </c>
      <c r="O1011" s="17">
        <f t="shared" si="499"/>
        <v>907</v>
      </c>
      <c r="T1011" s="17">
        <f t="shared" si="496"/>
        <v>907</v>
      </c>
      <c r="U1011" s="1">
        <f t="shared" si="497"/>
        <v>907</v>
      </c>
    </row>
    <row r="1012" spans="14:21" x14ac:dyDescent="0.2">
      <c r="N1012" s="1">
        <f t="shared" si="498"/>
        <v>908</v>
      </c>
      <c r="O1012" s="17">
        <f t="shared" si="499"/>
        <v>908</v>
      </c>
      <c r="T1012" s="17">
        <f t="shared" si="496"/>
        <v>908</v>
      </c>
      <c r="U1012" s="1">
        <f t="shared" si="497"/>
        <v>908</v>
      </c>
    </row>
    <row r="1013" spans="14:21" x14ac:dyDescent="0.2">
      <c r="N1013" s="1">
        <f t="shared" si="498"/>
        <v>909</v>
      </c>
      <c r="O1013" s="17">
        <f t="shared" si="499"/>
        <v>909</v>
      </c>
      <c r="T1013" s="17">
        <f t="shared" si="496"/>
        <v>909</v>
      </c>
      <c r="U1013" s="1">
        <f t="shared" si="497"/>
        <v>909</v>
      </c>
    </row>
    <row r="1014" spans="14:21" x14ac:dyDescent="0.2">
      <c r="N1014" s="1">
        <f t="shared" si="498"/>
        <v>910</v>
      </c>
      <c r="O1014" s="17">
        <f t="shared" si="499"/>
        <v>910</v>
      </c>
      <c r="T1014" s="17">
        <f t="shared" si="496"/>
        <v>910</v>
      </c>
      <c r="U1014" s="1">
        <f t="shared" si="497"/>
        <v>910</v>
      </c>
    </row>
    <row r="1015" spans="14:21" x14ac:dyDescent="0.2">
      <c r="N1015" s="1">
        <f t="shared" si="498"/>
        <v>911</v>
      </c>
      <c r="O1015" s="17">
        <f t="shared" si="499"/>
        <v>911</v>
      </c>
      <c r="T1015" s="17">
        <f t="shared" si="496"/>
        <v>911</v>
      </c>
      <c r="U1015" s="1">
        <f t="shared" si="497"/>
        <v>911</v>
      </c>
    </row>
    <row r="1016" spans="14:21" x14ac:dyDescent="0.2">
      <c r="N1016" s="1">
        <f t="shared" si="498"/>
        <v>912</v>
      </c>
      <c r="O1016" s="17">
        <f t="shared" si="499"/>
        <v>912</v>
      </c>
      <c r="T1016" s="17">
        <f t="shared" si="496"/>
        <v>912</v>
      </c>
      <c r="U1016" s="1">
        <f t="shared" si="497"/>
        <v>912</v>
      </c>
    </row>
    <row r="1017" spans="14:21" x14ac:dyDescent="0.2">
      <c r="N1017" s="1">
        <f t="shared" si="498"/>
        <v>913</v>
      </c>
      <c r="O1017" s="17">
        <f t="shared" si="499"/>
        <v>913</v>
      </c>
      <c r="T1017" s="17">
        <f t="shared" si="496"/>
        <v>913</v>
      </c>
      <c r="U1017" s="1">
        <f t="shared" si="497"/>
        <v>913</v>
      </c>
    </row>
    <row r="1018" spans="14:21" x14ac:dyDescent="0.2">
      <c r="N1018" s="1">
        <f t="shared" si="498"/>
        <v>914</v>
      </c>
      <c r="O1018" s="17">
        <f t="shared" si="499"/>
        <v>914</v>
      </c>
      <c r="T1018" s="17">
        <f t="shared" si="496"/>
        <v>914</v>
      </c>
      <c r="U1018" s="1">
        <f t="shared" si="497"/>
        <v>914</v>
      </c>
    </row>
    <row r="1019" spans="14:21" x14ac:dyDescent="0.2">
      <c r="N1019" s="1">
        <f t="shared" si="498"/>
        <v>915</v>
      </c>
      <c r="O1019" s="17">
        <f t="shared" si="499"/>
        <v>915</v>
      </c>
      <c r="T1019" s="17">
        <f t="shared" si="496"/>
        <v>915</v>
      </c>
      <c r="U1019" s="1">
        <f t="shared" si="497"/>
        <v>915</v>
      </c>
    </row>
    <row r="1020" spans="14:21" x14ac:dyDescent="0.2">
      <c r="N1020" s="1">
        <f t="shared" si="498"/>
        <v>916</v>
      </c>
      <c r="O1020" s="17">
        <f t="shared" si="499"/>
        <v>916</v>
      </c>
      <c r="T1020" s="17">
        <f t="shared" si="496"/>
        <v>916</v>
      </c>
      <c r="U1020" s="1">
        <f t="shared" si="497"/>
        <v>916</v>
      </c>
    </row>
    <row r="1021" spans="14:21" x14ac:dyDescent="0.2">
      <c r="N1021" s="1">
        <f t="shared" si="498"/>
        <v>917</v>
      </c>
      <c r="O1021" s="17">
        <f t="shared" si="499"/>
        <v>917</v>
      </c>
      <c r="T1021" s="17">
        <f t="shared" si="496"/>
        <v>917</v>
      </c>
      <c r="U1021" s="1">
        <f t="shared" si="497"/>
        <v>917</v>
      </c>
    </row>
    <row r="1022" spans="14:21" x14ac:dyDescent="0.2">
      <c r="N1022" s="1">
        <f t="shared" si="498"/>
        <v>918</v>
      </c>
      <c r="O1022" s="17">
        <f t="shared" si="499"/>
        <v>918</v>
      </c>
      <c r="T1022" s="17">
        <f t="shared" si="496"/>
        <v>918</v>
      </c>
      <c r="U1022" s="1">
        <f t="shared" si="497"/>
        <v>918</v>
      </c>
    </row>
    <row r="1023" spans="14:21" x14ac:dyDescent="0.2">
      <c r="N1023" s="1">
        <f t="shared" si="498"/>
        <v>919</v>
      </c>
      <c r="O1023" s="17">
        <f t="shared" si="499"/>
        <v>919</v>
      </c>
      <c r="T1023" s="17">
        <f t="shared" si="496"/>
        <v>919</v>
      </c>
      <c r="U1023" s="1">
        <f t="shared" si="497"/>
        <v>919</v>
      </c>
    </row>
    <row r="1024" spans="14:21" x14ac:dyDescent="0.2">
      <c r="N1024" s="1">
        <f t="shared" si="498"/>
        <v>920</v>
      </c>
      <c r="O1024" s="17">
        <f t="shared" si="499"/>
        <v>920</v>
      </c>
      <c r="T1024" s="17">
        <f t="shared" si="496"/>
        <v>920</v>
      </c>
      <c r="U1024" s="1">
        <f t="shared" si="497"/>
        <v>920</v>
      </c>
    </row>
    <row r="1025" spans="14:21" x14ac:dyDescent="0.2">
      <c r="N1025" s="1">
        <f t="shared" si="498"/>
        <v>921</v>
      </c>
      <c r="O1025" s="17">
        <f t="shared" si="499"/>
        <v>921</v>
      </c>
      <c r="T1025" s="17">
        <f t="shared" si="496"/>
        <v>921</v>
      </c>
      <c r="U1025" s="1">
        <f t="shared" si="497"/>
        <v>921</v>
      </c>
    </row>
    <row r="1026" spans="14:21" x14ac:dyDescent="0.2">
      <c r="N1026" s="1">
        <f t="shared" si="498"/>
        <v>922</v>
      </c>
      <c r="O1026" s="17">
        <f t="shared" si="499"/>
        <v>922</v>
      </c>
      <c r="T1026" s="17">
        <f t="shared" si="496"/>
        <v>922</v>
      </c>
      <c r="U1026" s="1">
        <f t="shared" si="497"/>
        <v>922</v>
      </c>
    </row>
    <row r="1027" spans="14:21" x14ac:dyDescent="0.2">
      <c r="N1027" s="1">
        <f t="shared" si="498"/>
        <v>923</v>
      </c>
      <c r="O1027" s="17">
        <f t="shared" si="499"/>
        <v>923</v>
      </c>
      <c r="T1027" s="17">
        <f t="shared" si="496"/>
        <v>923</v>
      </c>
      <c r="U1027" s="1">
        <f t="shared" si="497"/>
        <v>923</v>
      </c>
    </row>
    <row r="1028" spans="14:21" x14ac:dyDescent="0.2">
      <c r="N1028" s="1">
        <f t="shared" si="498"/>
        <v>924</v>
      </c>
      <c r="O1028" s="17">
        <f t="shared" si="499"/>
        <v>924</v>
      </c>
      <c r="T1028" s="17">
        <f t="shared" si="496"/>
        <v>924</v>
      </c>
      <c r="U1028" s="1">
        <f t="shared" si="497"/>
        <v>924</v>
      </c>
    </row>
    <row r="1029" spans="14:21" x14ac:dyDescent="0.2">
      <c r="N1029" s="1">
        <f t="shared" si="498"/>
        <v>925</v>
      </c>
      <c r="O1029" s="17">
        <f t="shared" si="499"/>
        <v>925</v>
      </c>
      <c r="T1029" s="17">
        <f t="shared" si="496"/>
        <v>925</v>
      </c>
      <c r="U1029" s="1">
        <f t="shared" si="497"/>
        <v>925</v>
      </c>
    </row>
    <row r="1030" spans="14:21" x14ac:dyDescent="0.2">
      <c r="N1030" s="1">
        <f t="shared" si="498"/>
        <v>926</v>
      </c>
      <c r="O1030" s="17">
        <f t="shared" si="499"/>
        <v>926</v>
      </c>
      <c r="T1030" s="17">
        <f t="shared" si="496"/>
        <v>926</v>
      </c>
      <c r="U1030" s="1">
        <f t="shared" si="497"/>
        <v>926</v>
      </c>
    </row>
    <row r="1031" spans="14:21" x14ac:dyDescent="0.2">
      <c r="N1031" s="1">
        <f t="shared" si="498"/>
        <v>927</v>
      </c>
      <c r="O1031" s="17">
        <f t="shared" si="499"/>
        <v>927</v>
      </c>
      <c r="T1031" s="17">
        <f t="shared" si="496"/>
        <v>927</v>
      </c>
      <c r="U1031" s="1">
        <f t="shared" si="497"/>
        <v>927</v>
      </c>
    </row>
    <row r="1032" spans="14:21" x14ac:dyDescent="0.2">
      <c r="N1032" s="1">
        <f t="shared" si="498"/>
        <v>928</v>
      </c>
      <c r="O1032" s="17">
        <f t="shared" si="499"/>
        <v>928</v>
      </c>
      <c r="T1032" s="17">
        <f t="shared" si="496"/>
        <v>928</v>
      </c>
      <c r="U1032" s="1">
        <f t="shared" si="497"/>
        <v>928</v>
      </c>
    </row>
    <row r="1033" spans="14:21" x14ac:dyDescent="0.2">
      <c r="N1033" s="1">
        <f t="shared" si="498"/>
        <v>929</v>
      </c>
      <c r="O1033" s="17">
        <f t="shared" si="499"/>
        <v>929</v>
      </c>
      <c r="T1033" s="17">
        <f t="shared" si="496"/>
        <v>929</v>
      </c>
      <c r="U1033" s="1">
        <f t="shared" si="497"/>
        <v>929</v>
      </c>
    </row>
    <row r="1034" spans="14:21" x14ac:dyDescent="0.2">
      <c r="N1034" s="1">
        <f t="shared" si="498"/>
        <v>930</v>
      </c>
      <c r="O1034" s="17">
        <f t="shared" si="499"/>
        <v>930</v>
      </c>
      <c r="T1034" s="17">
        <f t="shared" si="496"/>
        <v>930</v>
      </c>
      <c r="U1034" s="1">
        <f t="shared" si="497"/>
        <v>930</v>
      </c>
    </row>
    <row r="1035" spans="14:21" x14ac:dyDescent="0.2">
      <c r="N1035" s="1">
        <f t="shared" si="498"/>
        <v>931</v>
      </c>
      <c r="O1035" s="17">
        <f t="shared" si="499"/>
        <v>931</v>
      </c>
      <c r="T1035" s="17">
        <f t="shared" si="496"/>
        <v>931</v>
      </c>
      <c r="U1035" s="1">
        <f t="shared" si="497"/>
        <v>931</v>
      </c>
    </row>
    <row r="1036" spans="14:21" x14ac:dyDescent="0.2">
      <c r="N1036" s="1">
        <f t="shared" si="498"/>
        <v>932</v>
      </c>
      <c r="O1036" s="17">
        <f t="shared" si="499"/>
        <v>932</v>
      </c>
      <c r="T1036" s="17">
        <f t="shared" si="496"/>
        <v>932</v>
      </c>
      <c r="U1036" s="1">
        <f t="shared" si="497"/>
        <v>932</v>
      </c>
    </row>
    <row r="1037" spans="14:21" x14ac:dyDescent="0.2">
      <c r="N1037" s="1">
        <f t="shared" si="498"/>
        <v>933</v>
      </c>
      <c r="O1037" s="17">
        <f t="shared" si="499"/>
        <v>933</v>
      </c>
      <c r="T1037" s="17">
        <f t="shared" si="496"/>
        <v>933</v>
      </c>
      <c r="U1037" s="1">
        <f t="shared" si="497"/>
        <v>933</v>
      </c>
    </row>
    <row r="1038" spans="14:21" x14ac:dyDescent="0.2">
      <c r="N1038" s="1">
        <f t="shared" si="498"/>
        <v>934</v>
      </c>
      <c r="O1038" s="17">
        <f t="shared" si="499"/>
        <v>934</v>
      </c>
      <c r="T1038" s="17">
        <f t="shared" si="496"/>
        <v>934</v>
      </c>
      <c r="U1038" s="1">
        <f t="shared" si="497"/>
        <v>934</v>
      </c>
    </row>
    <row r="1039" spans="14:21" x14ac:dyDescent="0.2">
      <c r="N1039" s="1">
        <f t="shared" si="498"/>
        <v>935</v>
      </c>
      <c r="O1039" s="17">
        <f t="shared" si="499"/>
        <v>935</v>
      </c>
      <c r="T1039" s="17">
        <f t="shared" si="496"/>
        <v>935</v>
      </c>
      <c r="U1039" s="1">
        <f t="shared" si="497"/>
        <v>935</v>
      </c>
    </row>
    <row r="1040" spans="14:21" x14ac:dyDescent="0.2">
      <c r="N1040" s="1">
        <f t="shared" si="498"/>
        <v>936</v>
      </c>
      <c r="O1040" s="17">
        <f t="shared" si="499"/>
        <v>936</v>
      </c>
      <c r="T1040" s="17">
        <f t="shared" si="496"/>
        <v>936</v>
      </c>
      <c r="U1040" s="1">
        <f t="shared" si="497"/>
        <v>936</v>
      </c>
    </row>
    <row r="1041" spans="14:21" x14ac:dyDescent="0.2">
      <c r="N1041" s="1">
        <f t="shared" si="498"/>
        <v>937</v>
      </c>
      <c r="O1041" s="17">
        <f t="shared" si="499"/>
        <v>937</v>
      </c>
      <c r="T1041" s="17">
        <f t="shared" si="496"/>
        <v>937</v>
      </c>
      <c r="U1041" s="1">
        <f t="shared" si="497"/>
        <v>937</v>
      </c>
    </row>
    <row r="1042" spans="14:21" x14ac:dyDescent="0.2">
      <c r="N1042" s="1">
        <f t="shared" si="498"/>
        <v>938</v>
      </c>
      <c r="O1042" s="17">
        <f t="shared" si="499"/>
        <v>938</v>
      </c>
      <c r="T1042" s="17">
        <f t="shared" si="496"/>
        <v>938</v>
      </c>
      <c r="U1042" s="1">
        <f t="shared" si="497"/>
        <v>938</v>
      </c>
    </row>
    <row r="1043" spans="14:21" x14ac:dyDescent="0.2">
      <c r="N1043" s="1">
        <f t="shared" si="498"/>
        <v>939</v>
      </c>
      <c r="O1043" s="17">
        <f t="shared" si="499"/>
        <v>939</v>
      </c>
      <c r="T1043" s="17">
        <f t="shared" si="496"/>
        <v>939</v>
      </c>
      <c r="U1043" s="1">
        <f t="shared" si="497"/>
        <v>939</v>
      </c>
    </row>
    <row r="1044" spans="14:21" x14ac:dyDescent="0.2">
      <c r="N1044" s="1">
        <f t="shared" si="498"/>
        <v>940</v>
      </c>
      <c r="O1044" s="17">
        <f t="shared" si="499"/>
        <v>940</v>
      </c>
      <c r="T1044" s="17">
        <f t="shared" si="496"/>
        <v>940</v>
      </c>
      <c r="U1044" s="1">
        <f t="shared" si="497"/>
        <v>940</v>
      </c>
    </row>
    <row r="1045" spans="14:21" x14ac:dyDescent="0.2">
      <c r="N1045" s="1">
        <f t="shared" si="498"/>
        <v>941</v>
      </c>
      <c r="O1045" s="17">
        <f t="shared" si="499"/>
        <v>941</v>
      </c>
      <c r="T1045" s="17">
        <f t="shared" si="496"/>
        <v>941</v>
      </c>
      <c r="U1045" s="1">
        <f t="shared" si="497"/>
        <v>941</v>
      </c>
    </row>
    <row r="1046" spans="14:21" x14ac:dyDescent="0.2">
      <c r="N1046" s="1">
        <f t="shared" si="498"/>
        <v>942</v>
      </c>
      <c r="O1046" s="17">
        <f t="shared" si="499"/>
        <v>942</v>
      </c>
      <c r="T1046" s="17">
        <f t="shared" si="496"/>
        <v>942</v>
      </c>
      <c r="U1046" s="1">
        <f t="shared" si="497"/>
        <v>942</v>
      </c>
    </row>
    <row r="1047" spans="14:21" x14ac:dyDescent="0.2">
      <c r="N1047" s="1">
        <f t="shared" si="498"/>
        <v>943</v>
      </c>
      <c r="O1047" s="17">
        <f t="shared" si="499"/>
        <v>943</v>
      </c>
      <c r="T1047" s="17">
        <f t="shared" si="496"/>
        <v>943</v>
      </c>
      <c r="U1047" s="1">
        <f t="shared" si="497"/>
        <v>943</v>
      </c>
    </row>
    <row r="1048" spans="14:21" x14ac:dyDescent="0.2">
      <c r="N1048" s="1">
        <f t="shared" si="498"/>
        <v>944</v>
      </c>
      <c r="O1048" s="17">
        <f t="shared" si="499"/>
        <v>944</v>
      </c>
      <c r="T1048" s="17">
        <f t="shared" si="496"/>
        <v>944</v>
      </c>
      <c r="U1048" s="1">
        <f t="shared" si="497"/>
        <v>944</v>
      </c>
    </row>
    <row r="1049" spans="14:21" x14ac:dyDescent="0.2">
      <c r="N1049" s="1">
        <f t="shared" si="498"/>
        <v>945</v>
      </c>
      <c r="O1049" s="17">
        <f t="shared" si="499"/>
        <v>945</v>
      </c>
      <c r="T1049" s="17">
        <f t="shared" ref="T1049:T1112" si="500">N1049</f>
        <v>945</v>
      </c>
      <c r="U1049" s="1">
        <f t="shared" ref="U1049:U1112" si="501">N1049</f>
        <v>945</v>
      </c>
    </row>
    <row r="1050" spans="14:21" x14ac:dyDescent="0.2">
      <c r="N1050" s="1">
        <f t="shared" ref="N1050:N1113" si="502">N1049+1</f>
        <v>946</v>
      </c>
      <c r="O1050" s="17">
        <f t="shared" ref="O1050:O1113" si="503">O1049+1</f>
        <v>946</v>
      </c>
      <c r="T1050" s="17">
        <f t="shared" si="500"/>
        <v>946</v>
      </c>
      <c r="U1050" s="1">
        <f t="shared" si="501"/>
        <v>946</v>
      </c>
    </row>
    <row r="1051" spans="14:21" x14ac:dyDescent="0.2">
      <c r="N1051" s="1">
        <f t="shared" si="502"/>
        <v>947</v>
      </c>
      <c r="O1051" s="17">
        <f t="shared" si="503"/>
        <v>947</v>
      </c>
      <c r="T1051" s="17">
        <f t="shared" si="500"/>
        <v>947</v>
      </c>
      <c r="U1051" s="1">
        <f t="shared" si="501"/>
        <v>947</v>
      </c>
    </row>
    <row r="1052" spans="14:21" x14ac:dyDescent="0.2">
      <c r="N1052" s="1">
        <f t="shared" si="502"/>
        <v>948</v>
      </c>
      <c r="O1052" s="17">
        <f t="shared" si="503"/>
        <v>948</v>
      </c>
      <c r="T1052" s="17">
        <f t="shared" si="500"/>
        <v>948</v>
      </c>
      <c r="U1052" s="1">
        <f t="shared" si="501"/>
        <v>948</v>
      </c>
    </row>
    <row r="1053" spans="14:21" x14ac:dyDescent="0.2">
      <c r="N1053" s="1">
        <f t="shared" si="502"/>
        <v>949</v>
      </c>
      <c r="O1053" s="17">
        <f t="shared" si="503"/>
        <v>949</v>
      </c>
      <c r="T1053" s="17">
        <f t="shared" si="500"/>
        <v>949</v>
      </c>
      <c r="U1053" s="1">
        <f t="shared" si="501"/>
        <v>949</v>
      </c>
    </row>
    <row r="1054" spans="14:21" x14ac:dyDescent="0.2">
      <c r="N1054" s="1">
        <f t="shared" si="502"/>
        <v>950</v>
      </c>
      <c r="O1054" s="17">
        <f t="shared" si="503"/>
        <v>950</v>
      </c>
      <c r="T1054" s="17">
        <f t="shared" si="500"/>
        <v>950</v>
      </c>
      <c r="U1054" s="1">
        <f t="shared" si="501"/>
        <v>950</v>
      </c>
    </row>
    <row r="1055" spans="14:21" x14ac:dyDescent="0.2">
      <c r="N1055" s="1">
        <f t="shared" si="502"/>
        <v>951</v>
      </c>
      <c r="O1055" s="17">
        <f t="shared" si="503"/>
        <v>951</v>
      </c>
      <c r="T1055" s="17">
        <f t="shared" si="500"/>
        <v>951</v>
      </c>
      <c r="U1055" s="1">
        <f t="shared" si="501"/>
        <v>951</v>
      </c>
    </row>
    <row r="1056" spans="14:21" x14ac:dyDescent="0.2">
      <c r="N1056" s="1">
        <f t="shared" si="502"/>
        <v>952</v>
      </c>
      <c r="O1056" s="17">
        <f t="shared" si="503"/>
        <v>952</v>
      </c>
      <c r="T1056" s="17">
        <f t="shared" si="500"/>
        <v>952</v>
      </c>
      <c r="U1056" s="1">
        <f t="shared" si="501"/>
        <v>952</v>
      </c>
    </row>
    <row r="1057" spans="14:21" x14ac:dyDescent="0.2">
      <c r="N1057" s="1">
        <f t="shared" si="502"/>
        <v>953</v>
      </c>
      <c r="O1057" s="17">
        <f t="shared" si="503"/>
        <v>953</v>
      </c>
      <c r="T1057" s="17">
        <f t="shared" si="500"/>
        <v>953</v>
      </c>
      <c r="U1057" s="1">
        <f t="shared" si="501"/>
        <v>953</v>
      </c>
    </row>
    <row r="1058" spans="14:21" x14ac:dyDescent="0.2">
      <c r="N1058" s="1">
        <f t="shared" si="502"/>
        <v>954</v>
      </c>
      <c r="O1058" s="17">
        <f t="shared" si="503"/>
        <v>954</v>
      </c>
      <c r="T1058" s="17">
        <f t="shared" si="500"/>
        <v>954</v>
      </c>
      <c r="U1058" s="1">
        <f t="shared" si="501"/>
        <v>954</v>
      </c>
    </row>
    <row r="1059" spans="14:21" x14ac:dyDescent="0.2">
      <c r="N1059" s="1">
        <f t="shared" si="502"/>
        <v>955</v>
      </c>
      <c r="O1059" s="17">
        <f t="shared" si="503"/>
        <v>955</v>
      </c>
      <c r="T1059" s="17">
        <f t="shared" si="500"/>
        <v>955</v>
      </c>
      <c r="U1059" s="1">
        <f t="shared" si="501"/>
        <v>955</v>
      </c>
    </row>
    <row r="1060" spans="14:21" x14ac:dyDescent="0.2">
      <c r="N1060" s="1">
        <f t="shared" si="502"/>
        <v>956</v>
      </c>
      <c r="O1060" s="17">
        <f t="shared" si="503"/>
        <v>956</v>
      </c>
      <c r="T1060" s="17">
        <f t="shared" si="500"/>
        <v>956</v>
      </c>
      <c r="U1060" s="1">
        <f t="shared" si="501"/>
        <v>956</v>
      </c>
    </row>
    <row r="1061" spans="14:21" x14ac:dyDescent="0.2">
      <c r="N1061" s="1">
        <f t="shared" si="502"/>
        <v>957</v>
      </c>
      <c r="O1061" s="17">
        <f t="shared" si="503"/>
        <v>957</v>
      </c>
      <c r="T1061" s="17">
        <f t="shared" si="500"/>
        <v>957</v>
      </c>
      <c r="U1061" s="1">
        <f t="shared" si="501"/>
        <v>957</v>
      </c>
    </row>
    <row r="1062" spans="14:21" x14ac:dyDescent="0.2">
      <c r="N1062" s="1">
        <f t="shared" si="502"/>
        <v>958</v>
      </c>
      <c r="O1062" s="17">
        <f t="shared" si="503"/>
        <v>958</v>
      </c>
      <c r="T1062" s="17">
        <f t="shared" si="500"/>
        <v>958</v>
      </c>
      <c r="U1062" s="1">
        <f t="shared" si="501"/>
        <v>958</v>
      </c>
    </row>
    <row r="1063" spans="14:21" x14ac:dyDescent="0.2">
      <c r="N1063" s="1">
        <f t="shared" si="502"/>
        <v>959</v>
      </c>
      <c r="O1063" s="17">
        <f t="shared" si="503"/>
        <v>959</v>
      </c>
      <c r="T1063" s="17">
        <f t="shared" si="500"/>
        <v>959</v>
      </c>
      <c r="U1063" s="1">
        <f t="shared" si="501"/>
        <v>959</v>
      </c>
    </row>
    <row r="1064" spans="14:21" x14ac:dyDescent="0.2">
      <c r="N1064" s="1">
        <f t="shared" si="502"/>
        <v>960</v>
      </c>
      <c r="O1064" s="17">
        <f t="shared" si="503"/>
        <v>960</v>
      </c>
      <c r="T1064" s="17">
        <f t="shared" si="500"/>
        <v>960</v>
      </c>
      <c r="U1064" s="1">
        <f t="shared" si="501"/>
        <v>960</v>
      </c>
    </row>
    <row r="1065" spans="14:21" x14ac:dyDescent="0.2">
      <c r="N1065" s="1">
        <f t="shared" si="502"/>
        <v>961</v>
      </c>
      <c r="O1065" s="17">
        <f t="shared" si="503"/>
        <v>961</v>
      </c>
      <c r="T1065" s="17">
        <f t="shared" si="500"/>
        <v>961</v>
      </c>
      <c r="U1065" s="1">
        <f t="shared" si="501"/>
        <v>961</v>
      </c>
    </row>
    <row r="1066" spans="14:21" x14ac:dyDescent="0.2">
      <c r="N1066" s="1">
        <f t="shared" si="502"/>
        <v>962</v>
      </c>
      <c r="O1066" s="17">
        <f t="shared" si="503"/>
        <v>962</v>
      </c>
      <c r="T1066" s="17">
        <f t="shared" si="500"/>
        <v>962</v>
      </c>
      <c r="U1066" s="1">
        <f t="shared" si="501"/>
        <v>962</v>
      </c>
    </row>
    <row r="1067" spans="14:21" x14ac:dyDescent="0.2">
      <c r="N1067" s="1">
        <f t="shared" si="502"/>
        <v>963</v>
      </c>
      <c r="O1067" s="17">
        <f t="shared" si="503"/>
        <v>963</v>
      </c>
      <c r="T1067" s="17">
        <f t="shared" si="500"/>
        <v>963</v>
      </c>
      <c r="U1067" s="1">
        <f t="shared" si="501"/>
        <v>963</v>
      </c>
    </row>
    <row r="1068" spans="14:21" x14ac:dyDescent="0.2">
      <c r="N1068" s="1">
        <f t="shared" si="502"/>
        <v>964</v>
      </c>
      <c r="O1068" s="17">
        <f t="shared" si="503"/>
        <v>964</v>
      </c>
      <c r="T1068" s="17">
        <f t="shared" si="500"/>
        <v>964</v>
      </c>
      <c r="U1068" s="1">
        <f t="shared" si="501"/>
        <v>964</v>
      </c>
    </row>
    <row r="1069" spans="14:21" x14ac:dyDescent="0.2">
      <c r="N1069" s="1">
        <f t="shared" si="502"/>
        <v>965</v>
      </c>
      <c r="O1069" s="17">
        <f t="shared" si="503"/>
        <v>965</v>
      </c>
      <c r="T1069" s="17">
        <f t="shared" si="500"/>
        <v>965</v>
      </c>
      <c r="U1069" s="1">
        <f t="shared" si="501"/>
        <v>965</v>
      </c>
    </row>
    <row r="1070" spans="14:21" x14ac:dyDescent="0.2">
      <c r="N1070" s="1">
        <f t="shared" si="502"/>
        <v>966</v>
      </c>
      <c r="O1070" s="17">
        <f t="shared" si="503"/>
        <v>966</v>
      </c>
      <c r="T1070" s="17">
        <f t="shared" si="500"/>
        <v>966</v>
      </c>
      <c r="U1070" s="1">
        <f t="shared" si="501"/>
        <v>966</v>
      </c>
    </row>
    <row r="1071" spans="14:21" x14ac:dyDescent="0.2">
      <c r="N1071" s="1">
        <f t="shared" si="502"/>
        <v>967</v>
      </c>
      <c r="O1071" s="17">
        <f t="shared" si="503"/>
        <v>967</v>
      </c>
      <c r="T1071" s="17">
        <f t="shared" si="500"/>
        <v>967</v>
      </c>
      <c r="U1071" s="1">
        <f t="shared" si="501"/>
        <v>967</v>
      </c>
    </row>
    <row r="1072" spans="14:21" x14ac:dyDescent="0.2">
      <c r="N1072" s="1">
        <f t="shared" si="502"/>
        <v>968</v>
      </c>
      <c r="O1072" s="17">
        <f t="shared" si="503"/>
        <v>968</v>
      </c>
      <c r="T1072" s="17">
        <f t="shared" si="500"/>
        <v>968</v>
      </c>
      <c r="U1072" s="1">
        <f t="shared" si="501"/>
        <v>968</v>
      </c>
    </row>
    <row r="1073" spans="14:21" x14ac:dyDescent="0.2">
      <c r="N1073" s="1">
        <f t="shared" si="502"/>
        <v>969</v>
      </c>
      <c r="O1073" s="17">
        <f t="shared" si="503"/>
        <v>969</v>
      </c>
      <c r="T1073" s="17">
        <f t="shared" si="500"/>
        <v>969</v>
      </c>
      <c r="U1073" s="1">
        <f t="shared" si="501"/>
        <v>969</v>
      </c>
    </row>
    <row r="1074" spans="14:21" x14ac:dyDescent="0.2">
      <c r="N1074" s="1">
        <f t="shared" si="502"/>
        <v>970</v>
      </c>
      <c r="O1074" s="17">
        <f t="shared" si="503"/>
        <v>970</v>
      </c>
      <c r="T1074" s="17">
        <f t="shared" si="500"/>
        <v>970</v>
      </c>
      <c r="U1074" s="1">
        <f t="shared" si="501"/>
        <v>970</v>
      </c>
    </row>
    <row r="1075" spans="14:21" x14ac:dyDescent="0.2">
      <c r="N1075" s="1">
        <f t="shared" si="502"/>
        <v>971</v>
      </c>
      <c r="O1075" s="17">
        <f t="shared" si="503"/>
        <v>971</v>
      </c>
      <c r="T1075" s="17">
        <f t="shared" si="500"/>
        <v>971</v>
      </c>
      <c r="U1075" s="1">
        <f t="shared" si="501"/>
        <v>971</v>
      </c>
    </row>
    <row r="1076" spans="14:21" x14ac:dyDescent="0.2">
      <c r="N1076" s="1">
        <f t="shared" si="502"/>
        <v>972</v>
      </c>
      <c r="O1076" s="17">
        <f t="shared" si="503"/>
        <v>972</v>
      </c>
      <c r="T1076" s="17">
        <f t="shared" si="500"/>
        <v>972</v>
      </c>
      <c r="U1076" s="1">
        <f t="shared" si="501"/>
        <v>972</v>
      </c>
    </row>
    <row r="1077" spans="14:21" x14ac:dyDescent="0.2">
      <c r="N1077" s="1">
        <f t="shared" si="502"/>
        <v>973</v>
      </c>
      <c r="O1077" s="17">
        <f t="shared" si="503"/>
        <v>973</v>
      </c>
      <c r="T1077" s="17">
        <f t="shared" si="500"/>
        <v>973</v>
      </c>
      <c r="U1077" s="1">
        <f t="shared" si="501"/>
        <v>973</v>
      </c>
    </row>
    <row r="1078" spans="14:21" x14ac:dyDescent="0.2">
      <c r="N1078" s="1">
        <f t="shared" si="502"/>
        <v>974</v>
      </c>
      <c r="O1078" s="17">
        <f t="shared" si="503"/>
        <v>974</v>
      </c>
      <c r="T1078" s="17">
        <f t="shared" si="500"/>
        <v>974</v>
      </c>
      <c r="U1078" s="1">
        <f t="shared" si="501"/>
        <v>974</v>
      </c>
    </row>
    <row r="1079" spans="14:21" x14ac:dyDescent="0.2">
      <c r="N1079" s="1">
        <f t="shared" si="502"/>
        <v>975</v>
      </c>
      <c r="O1079" s="17">
        <f t="shared" si="503"/>
        <v>975</v>
      </c>
      <c r="T1079" s="17">
        <f t="shared" si="500"/>
        <v>975</v>
      </c>
      <c r="U1079" s="1">
        <f t="shared" si="501"/>
        <v>975</v>
      </c>
    </row>
    <row r="1080" spans="14:21" x14ac:dyDescent="0.2">
      <c r="N1080" s="1">
        <f t="shared" si="502"/>
        <v>976</v>
      </c>
      <c r="O1080" s="17">
        <f t="shared" si="503"/>
        <v>976</v>
      </c>
      <c r="T1080" s="17">
        <f t="shared" si="500"/>
        <v>976</v>
      </c>
      <c r="U1080" s="1">
        <f t="shared" si="501"/>
        <v>976</v>
      </c>
    </row>
    <row r="1081" spans="14:21" x14ac:dyDescent="0.2">
      <c r="N1081" s="1">
        <f t="shared" si="502"/>
        <v>977</v>
      </c>
      <c r="O1081" s="17">
        <f t="shared" si="503"/>
        <v>977</v>
      </c>
      <c r="T1081" s="17">
        <f t="shared" si="500"/>
        <v>977</v>
      </c>
      <c r="U1081" s="1">
        <f t="shared" si="501"/>
        <v>977</v>
      </c>
    </row>
    <row r="1082" spans="14:21" x14ac:dyDescent="0.2">
      <c r="N1082" s="1">
        <f t="shared" si="502"/>
        <v>978</v>
      </c>
      <c r="O1082" s="17">
        <f t="shared" si="503"/>
        <v>978</v>
      </c>
      <c r="T1082" s="17">
        <f t="shared" si="500"/>
        <v>978</v>
      </c>
      <c r="U1082" s="1">
        <f t="shared" si="501"/>
        <v>978</v>
      </c>
    </row>
    <row r="1083" spans="14:21" x14ac:dyDescent="0.2">
      <c r="N1083" s="1">
        <f t="shared" si="502"/>
        <v>979</v>
      </c>
      <c r="O1083" s="17">
        <f t="shared" si="503"/>
        <v>979</v>
      </c>
      <c r="T1083" s="17">
        <f t="shared" si="500"/>
        <v>979</v>
      </c>
      <c r="U1083" s="1">
        <f t="shared" si="501"/>
        <v>979</v>
      </c>
    </row>
    <row r="1084" spans="14:21" x14ac:dyDescent="0.2">
      <c r="N1084" s="1">
        <f t="shared" si="502"/>
        <v>980</v>
      </c>
      <c r="O1084" s="17">
        <f t="shared" si="503"/>
        <v>980</v>
      </c>
      <c r="T1084" s="17">
        <f t="shared" si="500"/>
        <v>980</v>
      </c>
      <c r="U1084" s="1">
        <f t="shared" si="501"/>
        <v>980</v>
      </c>
    </row>
    <row r="1085" spans="14:21" x14ac:dyDescent="0.2">
      <c r="N1085" s="1">
        <f t="shared" si="502"/>
        <v>981</v>
      </c>
      <c r="O1085" s="17">
        <f t="shared" si="503"/>
        <v>981</v>
      </c>
      <c r="T1085" s="17">
        <f t="shared" si="500"/>
        <v>981</v>
      </c>
      <c r="U1085" s="1">
        <f t="shared" si="501"/>
        <v>981</v>
      </c>
    </row>
    <row r="1086" spans="14:21" x14ac:dyDescent="0.2">
      <c r="N1086" s="1">
        <f t="shared" si="502"/>
        <v>982</v>
      </c>
      <c r="O1086" s="17">
        <f t="shared" si="503"/>
        <v>982</v>
      </c>
      <c r="T1086" s="17">
        <f t="shared" si="500"/>
        <v>982</v>
      </c>
      <c r="U1086" s="1">
        <f t="shared" si="501"/>
        <v>982</v>
      </c>
    </row>
    <row r="1087" spans="14:21" x14ac:dyDescent="0.2">
      <c r="N1087" s="1">
        <f t="shared" si="502"/>
        <v>983</v>
      </c>
      <c r="O1087" s="17">
        <f t="shared" si="503"/>
        <v>983</v>
      </c>
      <c r="T1087" s="17">
        <f t="shared" si="500"/>
        <v>983</v>
      </c>
      <c r="U1087" s="1">
        <f t="shared" si="501"/>
        <v>983</v>
      </c>
    </row>
    <row r="1088" spans="14:21" x14ac:dyDescent="0.2">
      <c r="N1088" s="1">
        <f t="shared" si="502"/>
        <v>984</v>
      </c>
      <c r="O1088" s="17">
        <f t="shared" si="503"/>
        <v>984</v>
      </c>
      <c r="T1088" s="17">
        <f t="shared" si="500"/>
        <v>984</v>
      </c>
      <c r="U1088" s="1">
        <f t="shared" si="501"/>
        <v>984</v>
      </c>
    </row>
    <row r="1089" spans="14:21" x14ac:dyDescent="0.2">
      <c r="N1089" s="1">
        <f t="shared" si="502"/>
        <v>985</v>
      </c>
      <c r="O1089" s="17">
        <f t="shared" si="503"/>
        <v>985</v>
      </c>
      <c r="T1089" s="17">
        <f t="shared" si="500"/>
        <v>985</v>
      </c>
      <c r="U1089" s="1">
        <f t="shared" si="501"/>
        <v>985</v>
      </c>
    </row>
    <row r="1090" spans="14:21" x14ac:dyDescent="0.2">
      <c r="N1090" s="1">
        <f t="shared" si="502"/>
        <v>986</v>
      </c>
      <c r="O1090" s="17">
        <f t="shared" si="503"/>
        <v>986</v>
      </c>
      <c r="T1090" s="17">
        <f t="shared" si="500"/>
        <v>986</v>
      </c>
      <c r="U1090" s="1">
        <f t="shared" si="501"/>
        <v>986</v>
      </c>
    </row>
    <row r="1091" spans="14:21" x14ac:dyDescent="0.2">
      <c r="N1091" s="1">
        <f t="shared" si="502"/>
        <v>987</v>
      </c>
      <c r="O1091" s="17">
        <f t="shared" si="503"/>
        <v>987</v>
      </c>
      <c r="T1091" s="17">
        <f t="shared" si="500"/>
        <v>987</v>
      </c>
      <c r="U1091" s="1">
        <f t="shared" si="501"/>
        <v>987</v>
      </c>
    </row>
    <row r="1092" spans="14:21" x14ac:dyDescent="0.2">
      <c r="N1092" s="1">
        <f t="shared" si="502"/>
        <v>988</v>
      </c>
      <c r="O1092" s="17">
        <f t="shared" si="503"/>
        <v>988</v>
      </c>
      <c r="T1092" s="17">
        <f t="shared" si="500"/>
        <v>988</v>
      </c>
      <c r="U1092" s="1">
        <f t="shared" si="501"/>
        <v>988</v>
      </c>
    </row>
    <row r="1093" spans="14:21" x14ac:dyDescent="0.2">
      <c r="N1093" s="1">
        <f t="shared" si="502"/>
        <v>989</v>
      </c>
      <c r="O1093" s="17">
        <f t="shared" si="503"/>
        <v>989</v>
      </c>
      <c r="T1093" s="17">
        <f t="shared" si="500"/>
        <v>989</v>
      </c>
      <c r="U1093" s="1">
        <f t="shared" si="501"/>
        <v>989</v>
      </c>
    </row>
    <row r="1094" spans="14:21" x14ac:dyDescent="0.2">
      <c r="N1094" s="1">
        <f t="shared" si="502"/>
        <v>990</v>
      </c>
      <c r="O1094" s="17">
        <f t="shared" si="503"/>
        <v>990</v>
      </c>
      <c r="T1094" s="17">
        <f t="shared" si="500"/>
        <v>990</v>
      </c>
      <c r="U1094" s="1">
        <f t="shared" si="501"/>
        <v>990</v>
      </c>
    </row>
    <row r="1095" spans="14:21" x14ac:dyDescent="0.2">
      <c r="N1095" s="1">
        <f t="shared" si="502"/>
        <v>991</v>
      </c>
      <c r="O1095" s="17">
        <f t="shared" si="503"/>
        <v>991</v>
      </c>
      <c r="T1095" s="17">
        <f t="shared" si="500"/>
        <v>991</v>
      </c>
      <c r="U1095" s="1">
        <f t="shared" si="501"/>
        <v>991</v>
      </c>
    </row>
    <row r="1096" spans="14:21" x14ac:dyDescent="0.2">
      <c r="N1096" s="1">
        <f t="shared" si="502"/>
        <v>992</v>
      </c>
      <c r="O1096" s="17">
        <f t="shared" si="503"/>
        <v>992</v>
      </c>
      <c r="T1096" s="17">
        <f t="shared" si="500"/>
        <v>992</v>
      </c>
      <c r="U1096" s="1">
        <f t="shared" si="501"/>
        <v>992</v>
      </c>
    </row>
    <row r="1097" spans="14:21" x14ac:dyDescent="0.2">
      <c r="N1097" s="1">
        <f t="shared" si="502"/>
        <v>993</v>
      </c>
      <c r="O1097" s="17">
        <f t="shared" si="503"/>
        <v>993</v>
      </c>
      <c r="T1097" s="17">
        <f t="shared" si="500"/>
        <v>993</v>
      </c>
      <c r="U1097" s="1">
        <f t="shared" si="501"/>
        <v>993</v>
      </c>
    </row>
    <row r="1098" spans="14:21" x14ac:dyDescent="0.2">
      <c r="N1098" s="1">
        <f t="shared" si="502"/>
        <v>994</v>
      </c>
      <c r="O1098" s="17">
        <f t="shared" si="503"/>
        <v>994</v>
      </c>
      <c r="T1098" s="17">
        <f t="shared" si="500"/>
        <v>994</v>
      </c>
      <c r="U1098" s="1">
        <f t="shared" si="501"/>
        <v>994</v>
      </c>
    </row>
    <row r="1099" spans="14:21" x14ac:dyDescent="0.2">
      <c r="N1099" s="1">
        <f t="shared" si="502"/>
        <v>995</v>
      </c>
      <c r="O1099" s="17">
        <f t="shared" si="503"/>
        <v>995</v>
      </c>
      <c r="T1099" s="17">
        <f t="shared" si="500"/>
        <v>995</v>
      </c>
      <c r="U1099" s="1">
        <f t="shared" si="501"/>
        <v>995</v>
      </c>
    </row>
    <row r="1100" spans="14:21" x14ac:dyDescent="0.2">
      <c r="N1100" s="1">
        <f t="shared" si="502"/>
        <v>996</v>
      </c>
      <c r="O1100" s="17">
        <f t="shared" si="503"/>
        <v>996</v>
      </c>
      <c r="T1100" s="17">
        <f t="shared" si="500"/>
        <v>996</v>
      </c>
      <c r="U1100" s="1">
        <f t="shared" si="501"/>
        <v>996</v>
      </c>
    </row>
    <row r="1101" spans="14:21" x14ac:dyDescent="0.2">
      <c r="N1101" s="1">
        <f t="shared" si="502"/>
        <v>997</v>
      </c>
      <c r="O1101" s="17">
        <f t="shared" si="503"/>
        <v>997</v>
      </c>
      <c r="T1101" s="17">
        <f t="shared" si="500"/>
        <v>997</v>
      </c>
      <c r="U1101" s="1">
        <f t="shared" si="501"/>
        <v>997</v>
      </c>
    </row>
    <row r="1102" spans="14:21" x14ac:dyDescent="0.2">
      <c r="N1102" s="1">
        <f t="shared" si="502"/>
        <v>998</v>
      </c>
      <c r="O1102" s="17">
        <f t="shared" si="503"/>
        <v>998</v>
      </c>
      <c r="T1102" s="17">
        <f t="shared" si="500"/>
        <v>998</v>
      </c>
      <c r="U1102" s="1">
        <f t="shared" si="501"/>
        <v>998</v>
      </c>
    </row>
    <row r="1103" spans="14:21" x14ac:dyDescent="0.2">
      <c r="N1103" s="1">
        <f t="shared" si="502"/>
        <v>999</v>
      </c>
      <c r="O1103" s="17">
        <f t="shared" si="503"/>
        <v>999</v>
      </c>
      <c r="T1103" s="17">
        <f t="shared" si="500"/>
        <v>999</v>
      </c>
      <c r="U1103" s="1">
        <f t="shared" si="501"/>
        <v>999</v>
      </c>
    </row>
    <row r="1104" spans="14:21" x14ac:dyDescent="0.2">
      <c r="N1104" s="1">
        <f t="shared" si="502"/>
        <v>1000</v>
      </c>
      <c r="O1104" s="17">
        <f t="shared" si="503"/>
        <v>1000</v>
      </c>
      <c r="T1104" s="17">
        <f t="shared" si="500"/>
        <v>1000</v>
      </c>
      <c r="U1104" s="1">
        <f t="shared" si="501"/>
        <v>1000</v>
      </c>
    </row>
    <row r="1105" spans="14:21" x14ac:dyDescent="0.2">
      <c r="N1105" s="1">
        <f t="shared" si="502"/>
        <v>1001</v>
      </c>
      <c r="O1105" s="17">
        <f t="shared" si="503"/>
        <v>1001</v>
      </c>
      <c r="T1105" s="17">
        <f t="shared" si="500"/>
        <v>1001</v>
      </c>
      <c r="U1105" s="1">
        <f t="shared" si="501"/>
        <v>1001</v>
      </c>
    </row>
    <row r="1106" spans="14:21" x14ac:dyDescent="0.2">
      <c r="N1106" s="1">
        <f t="shared" si="502"/>
        <v>1002</v>
      </c>
      <c r="O1106" s="17">
        <f t="shared" si="503"/>
        <v>1002</v>
      </c>
      <c r="T1106" s="17">
        <f t="shared" si="500"/>
        <v>1002</v>
      </c>
      <c r="U1106" s="1">
        <f t="shared" si="501"/>
        <v>1002</v>
      </c>
    </row>
    <row r="1107" spans="14:21" x14ac:dyDescent="0.2">
      <c r="N1107" s="1">
        <f t="shared" si="502"/>
        <v>1003</v>
      </c>
      <c r="O1107" s="17">
        <f t="shared" si="503"/>
        <v>1003</v>
      </c>
      <c r="T1107" s="17">
        <f t="shared" si="500"/>
        <v>1003</v>
      </c>
      <c r="U1107" s="1">
        <f t="shared" si="501"/>
        <v>1003</v>
      </c>
    </row>
    <row r="1108" spans="14:21" x14ac:dyDescent="0.2">
      <c r="N1108" s="1">
        <f t="shared" si="502"/>
        <v>1004</v>
      </c>
      <c r="O1108" s="17">
        <f t="shared" si="503"/>
        <v>1004</v>
      </c>
      <c r="T1108" s="17">
        <f t="shared" si="500"/>
        <v>1004</v>
      </c>
      <c r="U1108" s="1">
        <f t="shared" si="501"/>
        <v>1004</v>
      </c>
    </row>
    <row r="1109" spans="14:21" x14ac:dyDescent="0.2">
      <c r="N1109" s="1">
        <f t="shared" si="502"/>
        <v>1005</v>
      </c>
      <c r="O1109" s="17">
        <f t="shared" si="503"/>
        <v>1005</v>
      </c>
      <c r="T1109" s="17">
        <f t="shared" si="500"/>
        <v>1005</v>
      </c>
      <c r="U1109" s="1">
        <f t="shared" si="501"/>
        <v>1005</v>
      </c>
    </row>
    <row r="1110" spans="14:21" x14ac:dyDescent="0.2">
      <c r="N1110" s="1">
        <f t="shared" si="502"/>
        <v>1006</v>
      </c>
      <c r="O1110" s="17">
        <f t="shared" si="503"/>
        <v>1006</v>
      </c>
      <c r="T1110" s="17">
        <f t="shared" si="500"/>
        <v>1006</v>
      </c>
      <c r="U1110" s="1">
        <f t="shared" si="501"/>
        <v>1006</v>
      </c>
    </row>
    <row r="1111" spans="14:21" x14ac:dyDescent="0.2">
      <c r="N1111" s="1">
        <f t="shared" si="502"/>
        <v>1007</v>
      </c>
      <c r="O1111" s="17">
        <f t="shared" si="503"/>
        <v>1007</v>
      </c>
      <c r="T1111" s="17">
        <f t="shared" si="500"/>
        <v>1007</v>
      </c>
      <c r="U1111" s="1">
        <f t="shared" si="501"/>
        <v>1007</v>
      </c>
    </row>
    <row r="1112" spans="14:21" x14ac:dyDescent="0.2">
      <c r="N1112" s="1">
        <f t="shared" si="502"/>
        <v>1008</v>
      </c>
      <c r="O1112" s="17">
        <f t="shared" si="503"/>
        <v>1008</v>
      </c>
      <c r="T1112" s="17">
        <f t="shared" si="500"/>
        <v>1008</v>
      </c>
      <c r="U1112" s="1">
        <f t="shared" si="501"/>
        <v>1008</v>
      </c>
    </row>
    <row r="1113" spans="14:21" x14ac:dyDescent="0.2">
      <c r="N1113" s="1">
        <f t="shared" si="502"/>
        <v>1009</v>
      </c>
      <c r="O1113" s="17">
        <f t="shared" si="503"/>
        <v>1009</v>
      </c>
      <c r="T1113" s="17">
        <f t="shared" ref="T1113:T1176" si="504">N1113</f>
        <v>1009</v>
      </c>
      <c r="U1113" s="1">
        <f t="shared" ref="U1113:U1176" si="505">N1113</f>
        <v>1009</v>
      </c>
    </row>
    <row r="1114" spans="14:21" x14ac:dyDescent="0.2">
      <c r="N1114" s="1">
        <f t="shared" ref="N1114:N1177" si="506">N1113+1</f>
        <v>1010</v>
      </c>
      <c r="O1114" s="17">
        <f t="shared" ref="O1114:O1177" si="507">O1113+1</f>
        <v>1010</v>
      </c>
      <c r="T1114" s="17">
        <f t="shared" si="504"/>
        <v>1010</v>
      </c>
      <c r="U1114" s="1">
        <f t="shared" si="505"/>
        <v>1010</v>
      </c>
    </row>
    <row r="1115" spans="14:21" x14ac:dyDescent="0.2">
      <c r="N1115" s="1">
        <f t="shared" si="506"/>
        <v>1011</v>
      </c>
      <c r="O1115" s="17">
        <f t="shared" si="507"/>
        <v>1011</v>
      </c>
      <c r="T1115" s="17">
        <f t="shared" si="504"/>
        <v>1011</v>
      </c>
      <c r="U1115" s="1">
        <f t="shared" si="505"/>
        <v>1011</v>
      </c>
    </row>
    <row r="1116" spans="14:21" x14ac:dyDescent="0.2">
      <c r="N1116" s="1">
        <f t="shared" si="506"/>
        <v>1012</v>
      </c>
      <c r="O1116" s="17">
        <f t="shared" si="507"/>
        <v>1012</v>
      </c>
      <c r="T1116" s="17">
        <f t="shared" si="504"/>
        <v>1012</v>
      </c>
      <c r="U1116" s="1">
        <f t="shared" si="505"/>
        <v>1012</v>
      </c>
    </row>
    <row r="1117" spans="14:21" x14ac:dyDescent="0.2">
      <c r="N1117" s="1">
        <f t="shared" si="506"/>
        <v>1013</v>
      </c>
      <c r="O1117" s="17">
        <f t="shared" si="507"/>
        <v>1013</v>
      </c>
      <c r="T1117" s="17">
        <f t="shared" si="504"/>
        <v>1013</v>
      </c>
      <c r="U1117" s="1">
        <f t="shared" si="505"/>
        <v>1013</v>
      </c>
    </row>
    <row r="1118" spans="14:21" x14ac:dyDescent="0.2">
      <c r="N1118" s="1">
        <f t="shared" si="506"/>
        <v>1014</v>
      </c>
      <c r="O1118" s="17">
        <f t="shared" si="507"/>
        <v>1014</v>
      </c>
      <c r="T1118" s="17">
        <f t="shared" si="504"/>
        <v>1014</v>
      </c>
      <c r="U1118" s="1">
        <f t="shared" si="505"/>
        <v>1014</v>
      </c>
    </row>
    <row r="1119" spans="14:21" x14ac:dyDescent="0.2">
      <c r="N1119" s="1">
        <f t="shared" si="506"/>
        <v>1015</v>
      </c>
      <c r="O1119" s="17">
        <f t="shared" si="507"/>
        <v>1015</v>
      </c>
      <c r="T1119" s="17">
        <f t="shared" si="504"/>
        <v>1015</v>
      </c>
      <c r="U1119" s="1">
        <f t="shared" si="505"/>
        <v>1015</v>
      </c>
    </row>
    <row r="1120" spans="14:21" x14ac:dyDescent="0.2">
      <c r="N1120" s="1">
        <f t="shared" si="506"/>
        <v>1016</v>
      </c>
      <c r="O1120" s="17">
        <f t="shared" si="507"/>
        <v>1016</v>
      </c>
      <c r="T1120" s="17">
        <f t="shared" si="504"/>
        <v>1016</v>
      </c>
      <c r="U1120" s="1">
        <f t="shared" si="505"/>
        <v>1016</v>
      </c>
    </row>
    <row r="1121" spans="14:21" x14ac:dyDescent="0.2">
      <c r="N1121" s="1">
        <f t="shared" si="506"/>
        <v>1017</v>
      </c>
      <c r="O1121" s="17">
        <f t="shared" si="507"/>
        <v>1017</v>
      </c>
      <c r="T1121" s="17">
        <f t="shared" si="504"/>
        <v>1017</v>
      </c>
      <c r="U1121" s="1">
        <f t="shared" si="505"/>
        <v>1017</v>
      </c>
    </row>
    <row r="1122" spans="14:21" x14ac:dyDescent="0.2">
      <c r="N1122" s="1">
        <f t="shared" si="506"/>
        <v>1018</v>
      </c>
      <c r="O1122" s="17">
        <f t="shared" si="507"/>
        <v>1018</v>
      </c>
      <c r="T1122" s="17">
        <f t="shared" si="504"/>
        <v>1018</v>
      </c>
      <c r="U1122" s="1">
        <f t="shared" si="505"/>
        <v>1018</v>
      </c>
    </row>
    <row r="1123" spans="14:21" x14ac:dyDescent="0.2">
      <c r="N1123" s="1">
        <f t="shared" si="506"/>
        <v>1019</v>
      </c>
      <c r="O1123" s="17">
        <f t="shared" si="507"/>
        <v>1019</v>
      </c>
      <c r="T1123" s="17">
        <f t="shared" si="504"/>
        <v>1019</v>
      </c>
      <c r="U1123" s="1">
        <f t="shared" si="505"/>
        <v>1019</v>
      </c>
    </row>
    <row r="1124" spans="14:21" x14ac:dyDescent="0.2">
      <c r="N1124" s="1">
        <f t="shared" si="506"/>
        <v>1020</v>
      </c>
      <c r="O1124" s="17">
        <f t="shared" si="507"/>
        <v>1020</v>
      </c>
      <c r="T1124" s="17">
        <f t="shared" si="504"/>
        <v>1020</v>
      </c>
      <c r="U1124" s="1">
        <f t="shared" si="505"/>
        <v>1020</v>
      </c>
    </row>
    <row r="1125" spans="14:21" x14ac:dyDescent="0.2">
      <c r="N1125" s="1">
        <f t="shared" si="506"/>
        <v>1021</v>
      </c>
      <c r="O1125" s="17">
        <f t="shared" si="507"/>
        <v>1021</v>
      </c>
      <c r="T1125" s="17">
        <f t="shared" si="504"/>
        <v>1021</v>
      </c>
      <c r="U1125" s="1">
        <f t="shared" si="505"/>
        <v>1021</v>
      </c>
    </row>
    <row r="1126" spans="14:21" x14ac:dyDescent="0.2">
      <c r="N1126" s="1">
        <f t="shared" si="506"/>
        <v>1022</v>
      </c>
      <c r="O1126" s="17">
        <f t="shared" si="507"/>
        <v>1022</v>
      </c>
      <c r="T1126" s="17">
        <f t="shared" si="504"/>
        <v>1022</v>
      </c>
      <c r="U1126" s="1">
        <f t="shared" si="505"/>
        <v>1022</v>
      </c>
    </row>
    <row r="1127" spans="14:21" x14ac:dyDescent="0.2">
      <c r="N1127" s="1">
        <f t="shared" si="506"/>
        <v>1023</v>
      </c>
      <c r="O1127" s="17">
        <f t="shared" si="507"/>
        <v>1023</v>
      </c>
      <c r="T1127" s="17">
        <f t="shared" si="504"/>
        <v>1023</v>
      </c>
      <c r="U1127" s="1">
        <f t="shared" si="505"/>
        <v>1023</v>
      </c>
    </row>
    <row r="1128" spans="14:21" x14ac:dyDescent="0.2">
      <c r="N1128" s="1">
        <f t="shared" si="506"/>
        <v>1024</v>
      </c>
      <c r="O1128" s="17">
        <f t="shared" si="507"/>
        <v>1024</v>
      </c>
      <c r="T1128" s="17">
        <f t="shared" si="504"/>
        <v>1024</v>
      </c>
      <c r="U1128" s="1">
        <f t="shared" si="505"/>
        <v>1024</v>
      </c>
    </row>
    <row r="1129" spans="14:21" x14ac:dyDescent="0.2">
      <c r="N1129" s="1">
        <f t="shared" si="506"/>
        <v>1025</v>
      </c>
      <c r="O1129" s="17">
        <f t="shared" si="507"/>
        <v>1025</v>
      </c>
      <c r="T1129" s="17">
        <f t="shared" si="504"/>
        <v>1025</v>
      </c>
      <c r="U1129" s="1">
        <f t="shared" si="505"/>
        <v>1025</v>
      </c>
    </row>
    <row r="1130" spans="14:21" x14ac:dyDescent="0.2">
      <c r="N1130" s="1">
        <f t="shared" si="506"/>
        <v>1026</v>
      </c>
      <c r="O1130" s="17">
        <f t="shared" si="507"/>
        <v>1026</v>
      </c>
      <c r="T1130" s="17">
        <f t="shared" si="504"/>
        <v>1026</v>
      </c>
      <c r="U1130" s="1">
        <f t="shared" si="505"/>
        <v>1026</v>
      </c>
    </row>
    <row r="1131" spans="14:21" x14ac:dyDescent="0.2">
      <c r="N1131" s="1">
        <f t="shared" si="506"/>
        <v>1027</v>
      </c>
      <c r="O1131" s="17">
        <f t="shared" si="507"/>
        <v>1027</v>
      </c>
      <c r="T1131" s="17">
        <f t="shared" si="504"/>
        <v>1027</v>
      </c>
      <c r="U1131" s="1">
        <f t="shared" si="505"/>
        <v>1027</v>
      </c>
    </row>
    <row r="1132" spans="14:21" x14ac:dyDescent="0.2">
      <c r="N1132" s="1">
        <f t="shared" si="506"/>
        <v>1028</v>
      </c>
      <c r="O1132" s="17">
        <f t="shared" si="507"/>
        <v>1028</v>
      </c>
      <c r="T1132" s="17">
        <f t="shared" si="504"/>
        <v>1028</v>
      </c>
      <c r="U1132" s="1">
        <f t="shared" si="505"/>
        <v>1028</v>
      </c>
    </row>
    <row r="1133" spans="14:21" x14ac:dyDescent="0.2">
      <c r="N1133" s="1">
        <f t="shared" si="506"/>
        <v>1029</v>
      </c>
      <c r="O1133" s="17">
        <f t="shared" si="507"/>
        <v>1029</v>
      </c>
      <c r="T1133" s="17">
        <f t="shared" si="504"/>
        <v>1029</v>
      </c>
      <c r="U1133" s="1">
        <f t="shared" si="505"/>
        <v>1029</v>
      </c>
    </row>
    <row r="1134" spans="14:21" x14ac:dyDescent="0.2">
      <c r="N1134" s="1">
        <f t="shared" si="506"/>
        <v>1030</v>
      </c>
      <c r="O1134" s="17">
        <f t="shared" si="507"/>
        <v>1030</v>
      </c>
      <c r="T1134" s="17">
        <f t="shared" si="504"/>
        <v>1030</v>
      </c>
      <c r="U1134" s="1">
        <f t="shared" si="505"/>
        <v>1030</v>
      </c>
    </row>
    <row r="1135" spans="14:21" x14ac:dyDescent="0.2">
      <c r="N1135" s="1">
        <f t="shared" si="506"/>
        <v>1031</v>
      </c>
      <c r="O1135" s="17">
        <f t="shared" si="507"/>
        <v>1031</v>
      </c>
      <c r="T1135" s="17">
        <f t="shared" si="504"/>
        <v>1031</v>
      </c>
      <c r="U1135" s="1">
        <f t="shared" si="505"/>
        <v>1031</v>
      </c>
    </row>
    <row r="1136" spans="14:21" x14ac:dyDescent="0.2">
      <c r="N1136" s="1">
        <f t="shared" si="506"/>
        <v>1032</v>
      </c>
      <c r="O1136" s="17">
        <f t="shared" si="507"/>
        <v>1032</v>
      </c>
      <c r="T1136" s="17">
        <f t="shared" si="504"/>
        <v>1032</v>
      </c>
      <c r="U1136" s="1">
        <f t="shared" si="505"/>
        <v>1032</v>
      </c>
    </row>
    <row r="1137" spans="14:21" x14ac:dyDescent="0.2">
      <c r="N1137" s="1">
        <f t="shared" si="506"/>
        <v>1033</v>
      </c>
      <c r="O1137" s="17">
        <f t="shared" si="507"/>
        <v>1033</v>
      </c>
      <c r="T1137" s="17">
        <f t="shared" si="504"/>
        <v>1033</v>
      </c>
      <c r="U1137" s="1">
        <f t="shared" si="505"/>
        <v>1033</v>
      </c>
    </row>
    <row r="1138" spans="14:21" x14ac:dyDescent="0.2">
      <c r="N1138" s="1">
        <f t="shared" si="506"/>
        <v>1034</v>
      </c>
      <c r="O1138" s="17">
        <f t="shared" si="507"/>
        <v>1034</v>
      </c>
      <c r="T1138" s="17">
        <f t="shared" si="504"/>
        <v>1034</v>
      </c>
      <c r="U1138" s="1">
        <f t="shared" si="505"/>
        <v>1034</v>
      </c>
    </row>
    <row r="1139" spans="14:21" x14ac:dyDescent="0.2">
      <c r="N1139" s="1">
        <f t="shared" si="506"/>
        <v>1035</v>
      </c>
      <c r="O1139" s="17">
        <f t="shared" si="507"/>
        <v>1035</v>
      </c>
      <c r="T1139" s="17">
        <f t="shared" si="504"/>
        <v>1035</v>
      </c>
      <c r="U1139" s="1">
        <f t="shared" si="505"/>
        <v>1035</v>
      </c>
    </row>
    <row r="1140" spans="14:21" x14ac:dyDescent="0.2">
      <c r="N1140" s="1">
        <f t="shared" si="506"/>
        <v>1036</v>
      </c>
      <c r="O1140" s="17">
        <f t="shared" si="507"/>
        <v>1036</v>
      </c>
      <c r="T1140" s="17">
        <f t="shared" si="504"/>
        <v>1036</v>
      </c>
      <c r="U1140" s="1">
        <f t="shared" si="505"/>
        <v>1036</v>
      </c>
    </row>
    <row r="1141" spans="14:21" x14ac:dyDescent="0.2">
      <c r="N1141" s="1">
        <f t="shared" si="506"/>
        <v>1037</v>
      </c>
      <c r="O1141" s="17">
        <f t="shared" si="507"/>
        <v>1037</v>
      </c>
      <c r="T1141" s="17">
        <f t="shared" si="504"/>
        <v>1037</v>
      </c>
      <c r="U1141" s="1">
        <f t="shared" si="505"/>
        <v>1037</v>
      </c>
    </row>
    <row r="1142" spans="14:21" x14ac:dyDescent="0.2">
      <c r="N1142" s="1">
        <f t="shared" si="506"/>
        <v>1038</v>
      </c>
      <c r="O1142" s="17">
        <f t="shared" si="507"/>
        <v>1038</v>
      </c>
      <c r="T1142" s="17">
        <f t="shared" si="504"/>
        <v>1038</v>
      </c>
      <c r="U1142" s="1">
        <f t="shared" si="505"/>
        <v>1038</v>
      </c>
    </row>
    <row r="1143" spans="14:21" x14ac:dyDescent="0.2">
      <c r="N1143" s="1">
        <f t="shared" si="506"/>
        <v>1039</v>
      </c>
      <c r="O1143" s="17">
        <f t="shared" si="507"/>
        <v>1039</v>
      </c>
      <c r="T1143" s="17">
        <f t="shared" si="504"/>
        <v>1039</v>
      </c>
      <c r="U1143" s="1">
        <f t="shared" si="505"/>
        <v>1039</v>
      </c>
    </row>
    <row r="1144" spans="14:21" x14ac:dyDescent="0.2">
      <c r="N1144" s="1">
        <f t="shared" si="506"/>
        <v>1040</v>
      </c>
      <c r="O1144" s="17">
        <f t="shared" si="507"/>
        <v>1040</v>
      </c>
      <c r="T1144" s="17">
        <f t="shared" si="504"/>
        <v>1040</v>
      </c>
      <c r="U1144" s="1">
        <f t="shared" si="505"/>
        <v>1040</v>
      </c>
    </row>
    <row r="1145" spans="14:21" x14ac:dyDescent="0.2">
      <c r="N1145" s="1">
        <f t="shared" si="506"/>
        <v>1041</v>
      </c>
      <c r="O1145" s="17">
        <f t="shared" si="507"/>
        <v>1041</v>
      </c>
      <c r="T1145" s="17">
        <f t="shared" si="504"/>
        <v>1041</v>
      </c>
      <c r="U1145" s="1">
        <f t="shared" si="505"/>
        <v>1041</v>
      </c>
    </row>
    <row r="1146" spans="14:21" x14ac:dyDescent="0.2">
      <c r="N1146" s="1">
        <f t="shared" si="506"/>
        <v>1042</v>
      </c>
      <c r="O1146" s="17">
        <f t="shared" si="507"/>
        <v>1042</v>
      </c>
      <c r="T1146" s="17">
        <f t="shared" si="504"/>
        <v>1042</v>
      </c>
      <c r="U1146" s="1">
        <f t="shared" si="505"/>
        <v>1042</v>
      </c>
    </row>
    <row r="1147" spans="14:21" x14ac:dyDescent="0.2">
      <c r="N1147" s="1">
        <f t="shared" si="506"/>
        <v>1043</v>
      </c>
      <c r="O1147" s="17">
        <f t="shared" si="507"/>
        <v>1043</v>
      </c>
      <c r="T1147" s="17">
        <f t="shared" si="504"/>
        <v>1043</v>
      </c>
      <c r="U1147" s="1">
        <f t="shared" si="505"/>
        <v>1043</v>
      </c>
    </row>
    <row r="1148" spans="14:21" x14ac:dyDescent="0.2">
      <c r="N1148" s="1">
        <f t="shared" si="506"/>
        <v>1044</v>
      </c>
      <c r="O1148" s="17">
        <f t="shared" si="507"/>
        <v>1044</v>
      </c>
      <c r="T1148" s="17">
        <f t="shared" si="504"/>
        <v>1044</v>
      </c>
      <c r="U1148" s="1">
        <f t="shared" si="505"/>
        <v>1044</v>
      </c>
    </row>
    <row r="1149" spans="14:21" x14ac:dyDescent="0.2">
      <c r="N1149" s="1">
        <f t="shared" si="506"/>
        <v>1045</v>
      </c>
      <c r="O1149" s="17">
        <f t="shared" si="507"/>
        <v>1045</v>
      </c>
      <c r="T1149" s="17">
        <f t="shared" si="504"/>
        <v>1045</v>
      </c>
      <c r="U1149" s="1">
        <f t="shared" si="505"/>
        <v>1045</v>
      </c>
    </row>
    <row r="1150" spans="14:21" x14ac:dyDescent="0.2">
      <c r="N1150" s="1">
        <f t="shared" si="506"/>
        <v>1046</v>
      </c>
      <c r="O1150" s="17">
        <f t="shared" si="507"/>
        <v>1046</v>
      </c>
      <c r="T1150" s="17">
        <f t="shared" si="504"/>
        <v>1046</v>
      </c>
      <c r="U1150" s="1">
        <f t="shared" si="505"/>
        <v>1046</v>
      </c>
    </row>
    <row r="1151" spans="14:21" x14ac:dyDescent="0.2">
      <c r="N1151" s="1">
        <f t="shared" si="506"/>
        <v>1047</v>
      </c>
      <c r="O1151" s="17">
        <f t="shared" si="507"/>
        <v>1047</v>
      </c>
      <c r="T1151" s="17">
        <f t="shared" si="504"/>
        <v>1047</v>
      </c>
      <c r="U1151" s="1">
        <f t="shared" si="505"/>
        <v>1047</v>
      </c>
    </row>
    <row r="1152" spans="14:21" x14ac:dyDescent="0.2">
      <c r="N1152" s="1">
        <f t="shared" si="506"/>
        <v>1048</v>
      </c>
      <c r="O1152" s="17">
        <f t="shared" si="507"/>
        <v>1048</v>
      </c>
      <c r="T1152" s="17">
        <f t="shared" si="504"/>
        <v>1048</v>
      </c>
      <c r="U1152" s="1">
        <f t="shared" si="505"/>
        <v>1048</v>
      </c>
    </row>
    <row r="1153" spans="14:21" x14ac:dyDescent="0.2">
      <c r="N1153" s="1">
        <f t="shared" si="506"/>
        <v>1049</v>
      </c>
      <c r="O1153" s="17">
        <f t="shared" si="507"/>
        <v>1049</v>
      </c>
      <c r="T1153" s="17">
        <f t="shared" si="504"/>
        <v>1049</v>
      </c>
      <c r="U1153" s="1">
        <f t="shared" si="505"/>
        <v>1049</v>
      </c>
    </row>
    <row r="1154" spans="14:21" x14ac:dyDescent="0.2">
      <c r="N1154" s="1">
        <f t="shared" si="506"/>
        <v>1050</v>
      </c>
      <c r="O1154" s="17">
        <f t="shared" si="507"/>
        <v>1050</v>
      </c>
      <c r="T1154" s="17">
        <f t="shared" si="504"/>
        <v>1050</v>
      </c>
      <c r="U1154" s="1">
        <f t="shared" si="505"/>
        <v>1050</v>
      </c>
    </row>
    <row r="1155" spans="14:21" x14ac:dyDescent="0.2">
      <c r="N1155" s="1">
        <f t="shared" si="506"/>
        <v>1051</v>
      </c>
      <c r="O1155" s="17">
        <f t="shared" si="507"/>
        <v>1051</v>
      </c>
      <c r="T1155" s="17">
        <f t="shared" si="504"/>
        <v>1051</v>
      </c>
      <c r="U1155" s="1">
        <f t="shared" si="505"/>
        <v>1051</v>
      </c>
    </row>
    <row r="1156" spans="14:21" x14ac:dyDescent="0.2">
      <c r="N1156" s="1">
        <f t="shared" si="506"/>
        <v>1052</v>
      </c>
      <c r="O1156" s="17">
        <f t="shared" si="507"/>
        <v>1052</v>
      </c>
      <c r="T1156" s="17">
        <f t="shared" si="504"/>
        <v>1052</v>
      </c>
      <c r="U1156" s="1">
        <f t="shared" si="505"/>
        <v>1052</v>
      </c>
    </row>
    <row r="1157" spans="14:21" x14ac:dyDescent="0.2">
      <c r="N1157" s="1">
        <f t="shared" si="506"/>
        <v>1053</v>
      </c>
      <c r="O1157" s="17">
        <f t="shared" si="507"/>
        <v>1053</v>
      </c>
      <c r="T1157" s="17">
        <f t="shared" si="504"/>
        <v>1053</v>
      </c>
      <c r="U1157" s="1">
        <f t="shared" si="505"/>
        <v>1053</v>
      </c>
    </row>
    <row r="1158" spans="14:21" x14ac:dyDescent="0.2">
      <c r="N1158" s="1">
        <f t="shared" si="506"/>
        <v>1054</v>
      </c>
      <c r="O1158" s="17">
        <f t="shared" si="507"/>
        <v>1054</v>
      </c>
      <c r="T1158" s="17">
        <f t="shared" si="504"/>
        <v>1054</v>
      </c>
      <c r="U1158" s="1">
        <f t="shared" si="505"/>
        <v>1054</v>
      </c>
    </row>
    <row r="1159" spans="14:21" x14ac:dyDescent="0.2">
      <c r="N1159" s="1">
        <f t="shared" si="506"/>
        <v>1055</v>
      </c>
      <c r="O1159" s="17">
        <f t="shared" si="507"/>
        <v>1055</v>
      </c>
      <c r="T1159" s="17">
        <f t="shared" si="504"/>
        <v>1055</v>
      </c>
      <c r="U1159" s="1">
        <f t="shared" si="505"/>
        <v>1055</v>
      </c>
    </row>
    <row r="1160" spans="14:21" x14ac:dyDescent="0.2">
      <c r="N1160" s="1">
        <f t="shared" si="506"/>
        <v>1056</v>
      </c>
      <c r="O1160" s="17">
        <f t="shared" si="507"/>
        <v>1056</v>
      </c>
      <c r="T1160" s="17">
        <f t="shared" si="504"/>
        <v>1056</v>
      </c>
      <c r="U1160" s="1">
        <f t="shared" si="505"/>
        <v>1056</v>
      </c>
    </row>
    <row r="1161" spans="14:21" x14ac:dyDescent="0.2">
      <c r="N1161" s="1">
        <f t="shared" si="506"/>
        <v>1057</v>
      </c>
      <c r="O1161" s="17">
        <f t="shared" si="507"/>
        <v>1057</v>
      </c>
      <c r="T1161" s="17">
        <f t="shared" si="504"/>
        <v>1057</v>
      </c>
      <c r="U1161" s="1">
        <f t="shared" si="505"/>
        <v>1057</v>
      </c>
    </row>
    <row r="1162" spans="14:21" x14ac:dyDescent="0.2">
      <c r="N1162" s="1">
        <f t="shared" si="506"/>
        <v>1058</v>
      </c>
      <c r="O1162" s="17">
        <f t="shared" si="507"/>
        <v>1058</v>
      </c>
      <c r="T1162" s="17">
        <f t="shared" si="504"/>
        <v>1058</v>
      </c>
      <c r="U1162" s="1">
        <f t="shared" si="505"/>
        <v>1058</v>
      </c>
    </row>
    <row r="1163" spans="14:21" x14ac:dyDescent="0.2">
      <c r="N1163" s="1">
        <f t="shared" si="506"/>
        <v>1059</v>
      </c>
      <c r="O1163" s="17">
        <f t="shared" si="507"/>
        <v>1059</v>
      </c>
      <c r="T1163" s="17">
        <f t="shared" si="504"/>
        <v>1059</v>
      </c>
      <c r="U1163" s="1">
        <f t="shared" si="505"/>
        <v>1059</v>
      </c>
    </row>
    <row r="1164" spans="14:21" x14ac:dyDescent="0.2">
      <c r="N1164" s="1">
        <f t="shared" si="506"/>
        <v>1060</v>
      </c>
      <c r="O1164" s="17">
        <f t="shared" si="507"/>
        <v>1060</v>
      </c>
      <c r="T1164" s="17">
        <f t="shared" si="504"/>
        <v>1060</v>
      </c>
      <c r="U1164" s="1">
        <f t="shared" si="505"/>
        <v>1060</v>
      </c>
    </row>
    <row r="1165" spans="14:21" x14ac:dyDescent="0.2">
      <c r="N1165" s="1">
        <f t="shared" si="506"/>
        <v>1061</v>
      </c>
      <c r="O1165" s="17">
        <f t="shared" si="507"/>
        <v>1061</v>
      </c>
      <c r="T1165" s="17">
        <f t="shared" si="504"/>
        <v>1061</v>
      </c>
      <c r="U1165" s="1">
        <f t="shared" si="505"/>
        <v>1061</v>
      </c>
    </row>
    <row r="1166" spans="14:21" x14ac:dyDescent="0.2">
      <c r="N1166" s="1">
        <f t="shared" si="506"/>
        <v>1062</v>
      </c>
      <c r="O1166" s="17">
        <f t="shared" si="507"/>
        <v>1062</v>
      </c>
      <c r="T1166" s="17">
        <f t="shared" si="504"/>
        <v>1062</v>
      </c>
      <c r="U1166" s="1">
        <f t="shared" si="505"/>
        <v>1062</v>
      </c>
    </row>
    <row r="1167" spans="14:21" x14ac:dyDescent="0.2">
      <c r="N1167" s="1">
        <f t="shared" si="506"/>
        <v>1063</v>
      </c>
      <c r="O1167" s="17">
        <f t="shared" si="507"/>
        <v>1063</v>
      </c>
      <c r="T1167" s="17">
        <f t="shared" si="504"/>
        <v>1063</v>
      </c>
      <c r="U1167" s="1">
        <f t="shared" si="505"/>
        <v>1063</v>
      </c>
    </row>
    <row r="1168" spans="14:21" x14ac:dyDescent="0.2">
      <c r="N1168" s="1">
        <f t="shared" si="506"/>
        <v>1064</v>
      </c>
      <c r="O1168" s="17">
        <f t="shared" si="507"/>
        <v>1064</v>
      </c>
      <c r="T1168" s="17">
        <f t="shared" si="504"/>
        <v>1064</v>
      </c>
      <c r="U1168" s="1">
        <f t="shared" si="505"/>
        <v>1064</v>
      </c>
    </row>
    <row r="1169" spans="14:21" x14ac:dyDescent="0.2">
      <c r="N1169" s="1">
        <f t="shared" si="506"/>
        <v>1065</v>
      </c>
      <c r="O1169" s="17">
        <f t="shared" si="507"/>
        <v>1065</v>
      </c>
      <c r="T1169" s="17">
        <f t="shared" si="504"/>
        <v>1065</v>
      </c>
      <c r="U1169" s="1">
        <f t="shared" si="505"/>
        <v>1065</v>
      </c>
    </row>
    <row r="1170" spans="14:21" x14ac:dyDescent="0.2">
      <c r="N1170" s="1">
        <f t="shared" si="506"/>
        <v>1066</v>
      </c>
      <c r="O1170" s="17">
        <f t="shared" si="507"/>
        <v>1066</v>
      </c>
      <c r="T1170" s="17">
        <f t="shared" si="504"/>
        <v>1066</v>
      </c>
      <c r="U1170" s="1">
        <f t="shared" si="505"/>
        <v>1066</v>
      </c>
    </row>
    <row r="1171" spans="14:21" x14ac:dyDescent="0.2">
      <c r="N1171" s="1">
        <f t="shared" si="506"/>
        <v>1067</v>
      </c>
      <c r="O1171" s="17">
        <f t="shared" si="507"/>
        <v>1067</v>
      </c>
      <c r="T1171" s="17">
        <f t="shared" si="504"/>
        <v>1067</v>
      </c>
      <c r="U1171" s="1">
        <f t="shared" si="505"/>
        <v>1067</v>
      </c>
    </row>
    <row r="1172" spans="14:21" x14ac:dyDescent="0.2">
      <c r="N1172" s="1">
        <f t="shared" si="506"/>
        <v>1068</v>
      </c>
      <c r="O1172" s="17">
        <f t="shared" si="507"/>
        <v>1068</v>
      </c>
      <c r="T1172" s="17">
        <f t="shared" si="504"/>
        <v>1068</v>
      </c>
      <c r="U1172" s="1">
        <f t="shared" si="505"/>
        <v>1068</v>
      </c>
    </row>
    <row r="1173" spans="14:21" x14ac:dyDescent="0.2">
      <c r="N1173" s="1">
        <f t="shared" si="506"/>
        <v>1069</v>
      </c>
      <c r="O1173" s="17">
        <f t="shared" si="507"/>
        <v>1069</v>
      </c>
      <c r="T1173" s="17">
        <f t="shared" si="504"/>
        <v>1069</v>
      </c>
      <c r="U1173" s="1">
        <f t="shared" si="505"/>
        <v>1069</v>
      </c>
    </row>
    <row r="1174" spans="14:21" x14ac:dyDescent="0.2">
      <c r="N1174" s="1">
        <f t="shared" si="506"/>
        <v>1070</v>
      </c>
      <c r="O1174" s="17">
        <f t="shared" si="507"/>
        <v>1070</v>
      </c>
      <c r="T1174" s="17">
        <f t="shared" si="504"/>
        <v>1070</v>
      </c>
      <c r="U1174" s="1">
        <f t="shared" si="505"/>
        <v>1070</v>
      </c>
    </row>
    <row r="1175" spans="14:21" x14ac:dyDescent="0.2">
      <c r="N1175" s="1">
        <f t="shared" si="506"/>
        <v>1071</v>
      </c>
      <c r="O1175" s="17">
        <f t="shared" si="507"/>
        <v>1071</v>
      </c>
      <c r="T1175" s="17">
        <f t="shared" si="504"/>
        <v>1071</v>
      </c>
      <c r="U1175" s="1">
        <f t="shared" si="505"/>
        <v>1071</v>
      </c>
    </row>
    <row r="1176" spans="14:21" x14ac:dyDescent="0.2">
      <c r="N1176" s="1">
        <f t="shared" si="506"/>
        <v>1072</v>
      </c>
      <c r="O1176" s="17">
        <f t="shared" si="507"/>
        <v>1072</v>
      </c>
      <c r="T1176" s="17">
        <f t="shared" si="504"/>
        <v>1072</v>
      </c>
      <c r="U1176" s="1">
        <f t="shared" si="505"/>
        <v>1072</v>
      </c>
    </row>
    <row r="1177" spans="14:21" x14ac:dyDescent="0.2">
      <c r="N1177" s="1">
        <f t="shared" si="506"/>
        <v>1073</v>
      </c>
      <c r="O1177" s="17">
        <f t="shared" si="507"/>
        <v>1073</v>
      </c>
      <c r="T1177" s="17">
        <f t="shared" ref="T1177:T1240" si="508">N1177</f>
        <v>1073</v>
      </c>
      <c r="U1177" s="1">
        <f t="shared" ref="U1177:U1240" si="509">N1177</f>
        <v>1073</v>
      </c>
    </row>
    <row r="1178" spans="14:21" x14ac:dyDescent="0.2">
      <c r="N1178" s="1">
        <f t="shared" ref="N1178:N1241" si="510">N1177+1</f>
        <v>1074</v>
      </c>
      <c r="O1178" s="17">
        <f t="shared" ref="O1178:O1241" si="511">O1177+1</f>
        <v>1074</v>
      </c>
      <c r="T1178" s="17">
        <f t="shared" si="508"/>
        <v>1074</v>
      </c>
      <c r="U1178" s="1">
        <f t="shared" si="509"/>
        <v>1074</v>
      </c>
    </row>
    <row r="1179" spans="14:21" x14ac:dyDescent="0.2">
      <c r="N1179" s="1">
        <f t="shared" si="510"/>
        <v>1075</v>
      </c>
      <c r="O1179" s="17">
        <f t="shared" si="511"/>
        <v>1075</v>
      </c>
      <c r="T1179" s="17">
        <f t="shared" si="508"/>
        <v>1075</v>
      </c>
      <c r="U1179" s="1">
        <f t="shared" si="509"/>
        <v>1075</v>
      </c>
    </row>
    <row r="1180" spans="14:21" x14ac:dyDescent="0.2">
      <c r="N1180" s="1">
        <f t="shared" si="510"/>
        <v>1076</v>
      </c>
      <c r="O1180" s="17">
        <f t="shared" si="511"/>
        <v>1076</v>
      </c>
      <c r="T1180" s="17">
        <f t="shared" si="508"/>
        <v>1076</v>
      </c>
      <c r="U1180" s="1">
        <f t="shared" si="509"/>
        <v>1076</v>
      </c>
    </row>
    <row r="1181" spans="14:21" x14ac:dyDescent="0.2">
      <c r="N1181" s="1">
        <f t="shared" si="510"/>
        <v>1077</v>
      </c>
      <c r="O1181" s="17">
        <f t="shared" si="511"/>
        <v>1077</v>
      </c>
      <c r="T1181" s="17">
        <f t="shared" si="508"/>
        <v>1077</v>
      </c>
      <c r="U1181" s="1">
        <f t="shared" si="509"/>
        <v>1077</v>
      </c>
    </row>
    <row r="1182" spans="14:21" x14ac:dyDescent="0.2">
      <c r="N1182" s="1">
        <f t="shared" si="510"/>
        <v>1078</v>
      </c>
      <c r="O1182" s="17">
        <f t="shared" si="511"/>
        <v>1078</v>
      </c>
      <c r="T1182" s="17">
        <f t="shared" si="508"/>
        <v>1078</v>
      </c>
      <c r="U1182" s="1">
        <f t="shared" si="509"/>
        <v>1078</v>
      </c>
    </row>
    <row r="1183" spans="14:21" x14ac:dyDescent="0.2">
      <c r="N1183" s="1">
        <f t="shared" si="510"/>
        <v>1079</v>
      </c>
      <c r="O1183" s="17">
        <f t="shared" si="511"/>
        <v>1079</v>
      </c>
      <c r="T1183" s="17">
        <f t="shared" si="508"/>
        <v>1079</v>
      </c>
      <c r="U1183" s="1">
        <f t="shared" si="509"/>
        <v>1079</v>
      </c>
    </row>
    <row r="1184" spans="14:21" x14ac:dyDescent="0.2">
      <c r="N1184" s="1">
        <f t="shared" si="510"/>
        <v>1080</v>
      </c>
      <c r="O1184" s="17">
        <f t="shared" si="511"/>
        <v>1080</v>
      </c>
      <c r="T1184" s="17">
        <f t="shared" si="508"/>
        <v>1080</v>
      </c>
      <c r="U1184" s="1">
        <f t="shared" si="509"/>
        <v>1080</v>
      </c>
    </row>
    <row r="1185" spans="14:21" x14ac:dyDescent="0.2">
      <c r="N1185" s="1">
        <f t="shared" si="510"/>
        <v>1081</v>
      </c>
      <c r="O1185" s="17">
        <f t="shared" si="511"/>
        <v>1081</v>
      </c>
      <c r="T1185" s="17">
        <f t="shared" si="508"/>
        <v>1081</v>
      </c>
      <c r="U1185" s="1">
        <f t="shared" si="509"/>
        <v>1081</v>
      </c>
    </row>
    <row r="1186" spans="14:21" x14ac:dyDescent="0.2">
      <c r="N1186" s="1">
        <f t="shared" si="510"/>
        <v>1082</v>
      </c>
      <c r="O1186" s="17">
        <f t="shared" si="511"/>
        <v>1082</v>
      </c>
      <c r="T1186" s="17">
        <f t="shared" si="508"/>
        <v>1082</v>
      </c>
      <c r="U1186" s="1">
        <f t="shared" si="509"/>
        <v>1082</v>
      </c>
    </row>
    <row r="1187" spans="14:21" x14ac:dyDescent="0.2">
      <c r="N1187" s="1">
        <f t="shared" si="510"/>
        <v>1083</v>
      </c>
      <c r="O1187" s="17">
        <f t="shared" si="511"/>
        <v>1083</v>
      </c>
      <c r="T1187" s="17">
        <f t="shared" si="508"/>
        <v>1083</v>
      </c>
      <c r="U1187" s="1">
        <f t="shared" si="509"/>
        <v>1083</v>
      </c>
    </row>
    <row r="1188" spans="14:21" x14ac:dyDescent="0.2">
      <c r="N1188" s="1">
        <f t="shared" si="510"/>
        <v>1084</v>
      </c>
      <c r="O1188" s="17">
        <f t="shared" si="511"/>
        <v>1084</v>
      </c>
      <c r="T1188" s="17">
        <f t="shared" si="508"/>
        <v>1084</v>
      </c>
      <c r="U1188" s="1">
        <f t="shared" si="509"/>
        <v>1084</v>
      </c>
    </row>
    <row r="1189" spans="14:21" x14ac:dyDescent="0.2">
      <c r="N1189" s="1">
        <f t="shared" si="510"/>
        <v>1085</v>
      </c>
      <c r="O1189" s="17">
        <f t="shared" si="511"/>
        <v>1085</v>
      </c>
      <c r="T1189" s="17">
        <f t="shared" si="508"/>
        <v>1085</v>
      </c>
      <c r="U1189" s="1">
        <f t="shared" si="509"/>
        <v>1085</v>
      </c>
    </row>
    <row r="1190" spans="14:21" x14ac:dyDescent="0.2">
      <c r="N1190" s="1">
        <f t="shared" si="510"/>
        <v>1086</v>
      </c>
      <c r="O1190" s="17">
        <f t="shared" si="511"/>
        <v>1086</v>
      </c>
      <c r="T1190" s="17">
        <f t="shared" si="508"/>
        <v>1086</v>
      </c>
      <c r="U1190" s="1">
        <f t="shared" si="509"/>
        <v>1086</v>
      </c>
    </row>
    <row r="1191" spans="14:21" x14ac:dyDescent="0.2">
      <c r="N1191" s="1">
        <f t="shared" si="510"/>
        <v>1087</v>
      </c>
      <c r="O1191" s="17">
        <f t="shared" si="511"/>
        <v>1087</v>
      </c>
      <c r="T1191" s="17">
        <f t="shared" si="508"/>
        <v>1087</v>
      </c>
      <c r="U1191" s="1">
        <f t="shared" si="509"/>
        <v>1087</v>
      </c>
    </row>
    <row r="1192" spans="14:21" x14ac:dyDescent="0.2">
      <c r="N1192" s="1">
        <f t="shared" si="510"/>
        <v>1088</v>
      </c>
      <c r="O1192" s="17">
        <f t="shared" si="511"/>
        <v>1088</v>
      </c>
      <c r="T1192" s="17">
        <f t="shared" si="508"/>
        <v>1088</v>
      </c>
      <c r="U1192" s="1">
        <f t="shared" si="509"/>
        <v>1088</v>
      </c>
    </row>
    <row r="1193" spans="14:21" x14ac:dyDescent="0.2">
      <c r="N1193" s="1">
        <f t="shared" si="510"/>
        <v>1089</v>
      </c>
      <c r="O1193" s="17">
        <f t="shared" si="511"/>
        <v>1089</v>
      </c>
      <c r="T1193" s="17">
        <f t="shared" si="508"/>
        <v>1089</v>
      </c>
      <c r="U1193" s="1">
        <f t="shared" si="509"/>
        <v>1089</v>
      </c>
    </row>
    <row r="1194" spans="14:21" x14ac:dyDescent="0.2">
      <c r="N1194" s="1">
        <f t="shared" si="510"/>
        <v>1090</v>
      </c>
      <c r="O1194" s="17">
        <f t="shared" si="511"/>
        <v>1090</v>
      </c>
      <c r="T1194" s="17">
        <f t="shared" si="508"/>
        <v>1090</v>
      </c>
      <c r="U1194" s="1">
        <f t="shared" si="509"/>
        <v>1090</v>
      </c>
    </row>
    <row r="1195" spans="14:21" x14ac:dyDescent="0.2">
      <c r="N1195" s="1">
        <f t="shared" si="510"/>
        <v>1091</v>
      </c>
      <c r="O1195" s="17">
        <f t="shared" si="511"/>
        <v>1091</v>
      </c>
      <c r="T1195" s="17">
        <f t="shared" si="508"/>
        <v>1091</v>
      </c>
      <c r="U1195" s="1">
        <f t="shared" si="509"/>
        <v>1091</v>
      </c>
    </row>
    <row r="1196" spans="14:21" x14ac:dyDescent="0.2">
      <c r="N1196" s="1">
        <f t="shared" si="510"/>
        <v>1092</v>
      </c>
      <c r="O1196" s="17">
        <f t="shared" si="511"/>
        <v>1092</v>
      </c>
      <c r="T1196" s="17">
        <f t="shared" si="508"/>
        <v>1092</v>
      </c>
      <c r="U1196" s="1">
        <f t="shared" si="509"/>
        <v>1092</v>
      </c>
    </row>
    <row r="1197" spans="14:21" x14ac:dyDescent="0.2">
      <c r="N1197" s="1">
        <f t="shared" si="510"/>
        <v>1093</v>
      </c>
      <c r="O1197" s="17">
        <f t="shared" si="511"/>
        <v>1093</v>
      </c>
      <c r="T1197" s="17">
        <f t="shared" si="508"/>
        <v>1093</v>
      </c>
      <c r="U1197" s="1">
        <f t="shared" si="509"/>
        <v>1093</v>
      </c>
    </row>
    <row r="1198" spans="14:21" x14ac:dyDescent="0.2">
      <c r="N1198" s="1">
        <f t="shared" si="510"/>
        <v>1094</v>
      </c>
      <c r="O1198" s="17">
        <f t="shared" si="511"/>
        <v>1094</v>
      </c>
      <c r="T1198" s="17">
        <f t="shared" si="508"/>
        <v>1094</v>
      </c>
      <c r="U1198" s="1">
        <f t="shared" si="509"/>
        <v>1094</v>
      </c>
    </row>
    <row r="1199" spans="14:21" x14ac:dyDescent="0.2">
      <c r="N1199" s="1">
        <f t="shared" si="510"/>
        <v>1095</v>
      </c>
      <c r="O1199" s="17">
        <f t="shared" si="511"/>
        <v>1095</v>
      </c>
      <c r="T1199" s="17">
        <f t="shared" si="508"/>
        <v>1095</v>
      </c>
      <c r="U1199" s="1">
        <f t="shared" si="509"/>
        <v>1095</v>
      </c>
    </row>
    <row r="1200" spans="14:21" x14ac:dyDescent="0.2">
      <c r="N1200" s="1">
        <f t="shared" si="510"/>
        <v>1096</v>
      </c>
      <c r="O1200" s="17">
        <f t="shared" si="511"/>
        <v>1096</v>
      </c>
      <c r="T1200" s="17">
        <f t="shared" si="508"/>
        <v>1096</v>
      </c>
      <c r="U1200" s="1">
        <f t="shared" si="509"/>
        <v>1096</v>
      </c>
    </row>
    <row r="1201" spans="14:21" x14ac:dyDescent="0.2">
      <c r="N1201" s="1">
        <f t="shared" si="510"/>
        <v>1097</v>
      </c>
      <c r="O1201" s="17">
        <f t="shared" si="511"/>
        <v>1097</v>
      </c>
      <c r="T1201" s="17">
        <f t="shared" si="508"/>
        <v>1097</v>
      </c>
      <c r="U1201" s="1">
        <f t="shared" si="509"/>
        <v>1097</v>
      </c>
    </row>
    <row r="1202" spans="14:21" x14ac:dyDescent="0.2">
      <c r="N1202" s="1">
        <f t="shared" si="510"/>
        <v>1098</v>
      </c>
      <c r="O1202" s="17">
        <f t="shared" si="511"/>
        <v>1098</v>
      </c>
      <c r="T1202" s="17">
        <f t="shared" si="508"/>
        <v>1098</v>
      </c>
      <c r="U1202" s="1">
        <f t="shared" si="509"/>
        <v>1098</v>
      </c>
    </row>
    <row r="1203" spans="14:21" x14ac:dyDescent="0.2">
      <c r="N1203" s="1">
        <f t="shared" si="510"/>
        <v>1099</v>
      </c>
      <c r="O1203" s="17">
        <f t="shared" si="511"/>
        <v>1099</v>
      </c>
      <c r="T1203" s="17">
        <f t="shared" si="508"/>
        <v>1099</v>
      </c>
      <c r="U1203" s="1">
        <f t="shared" si="509"/>
        <v>1099</v>
      </c>
    </row>
    <row r="1204" spans="14:21" x14ac:dyDescent="0.2">
      <c r="N1204" s="1">
        <f t="shared" si="510"/>
        <v>1100</v>
      </c>
      <c r="O1204" s="17">
        <f t="shared" si="511"/>
        <v>1100</v>
      </c>
      <c r="T1204" s="17">
        <f t="shared" si="508"/>
        <v>1100</v>
      </c>
      <c r="U1204" s="1">
        <f t="shared" si="509"/>
        <v>1100</v>
      </c>
    </row>
    <row r="1205" spans="14:21" x14ac:dyDescent="0.2">
      <c r="N1205" s="1">
        <f t="shared" si="510"/>
        <v>1101</v>
      </c>
      <c r="O1205" s="17">
        <f t="shared" si="511"/>
        <v>1101</v>
      </c>
      <c r="T1205" s="17">
        <f t="shared" si="508"/>
        <v>1101</v>
      </c>
      <c r="U1205" s="1">
        <f t="shared" si="509"/>
        <v>1101</v>
      </c>
    </row>
    <row r="1206" spans="14:21" x14ac:dyDescent="0.2">
      <c r="N1206" s="1">
        <f t="shared" si="510"/>
        <v>1102</v>
      </c>
      <c r="O1206" s="17">
        <f t="shared" si="511"/>
        <v>1102</v>
      </c>
      <c r="T1206" s="17">
        <f t="shared" si="508"/>
        <v>1102</v>
      </c>
      <c r="U1206" s="1">
        <f t="shared" si="509"/>
        <v>1102</v>
      </c>
    </row>
    <row r="1207" spans="14:21" x14ac:dyDescent="0.2">
      <c r="N1207" s="1">
        <f t="shared" si="510"/>
        <v>1103</v>
      </c>
      <c r="O1207" s="17">
        <f t="shared" si="511"/>
        <v>1103</v>
      </c>
      <c r="T1207" s="17">
        <f t="shared" si="508"/>
        <v>1103</v>
      </c>
      <c r="U1207" s="1">
        <f t="shared" si="509"/>
        <v>1103</v>
      </c>
    </row>
    <row r="1208" spans="14:21" x14ac:dyDescent="0.2">
      <c r="N1208" s="1">
        <f t="shared" si="510"/>
        <v>1104</v>
      </c>
      <c r="O1208" s="17">
        <f t="shared" si="511"/>
        <v>1104</v>
      </c>
      <c r="T1208" s="17">
        <f t="shared" si="508"/>
        <v>1104</v>
      </c>
      <c r="U1208" s="1">
        <f t="shared" si="509"/>
        <v>1104</v>
      </c>
    </row>
    <row r="1209" spans="14:21" x14ac:dyDescent="0.2">
      <c r="N1209" s="1">
        <f t="shared" si="510"/>
        <v>1105</v>
      </c>
      <c r="O1209" s="17">
        <f t="shared" si="511"/>
        <v>1105</v>
      </c>
      <c r="T1209" s="17">
        <f t="shared" si="508"/>
        <v>1105</v>
      </c>
      <c r="U1209" s="1">
        <f t="shared" si="509"/>
        <v>1105</v>
      </c>
    </row>
    <row r="1210" spans="14:21" x14ac:dyDescent="0.2">
      <c r="N1210" s="1">
        <f t="shared" si="510"/>
        <v>1106</v>
      </c>
      <c r="O1210" s="17">
        <f t="shared" si="511"/>
        <v>1106</v>
      </c>
      <c r="T1210" s="17">
        <f t="shared" si="508"/>
        <v>1106</v>
      </c>
      <c r="U1210" s="1">
        <f t="shared" si="509"/>
        <v>1106</v>
      </c>
    </row>
    <row r="1211" spans="14:21" x14ac:dyDescent="0.2">
      <c r="N1211" s="1">
        <f t="shared" si="510"/>
        <v>1107</v>
      </c>
      <c r="O1211" s="17">
        <f t="shared" si="511"/>
        <v>1107</v>
      </c>
      <c r="T1211" s="17">
        <f t="shared" si="508"/>
        <v>1107</v>
      </c>
      <c r="U1211" s="1">
        <f t="shared" si="509"/>
        <v>1107</v>
      </c>
    </row>
    <row r="1212" spans="14:21" x14ac:dyDescent="0.2">
      <c r="N1212" s="1">
        <f t="shared" si="510"/>
        <v>1108</v>
      </c>
      <c r="O1212" s="17">
        <f t="shared" si="511"/>
        <v>1108</v>
      </c>
      <c r="T1212" s="17">
        <f t="shared" si="508"/>
        <v>1108</v>
      </c>
      <c r="U1212" s="1">
        <f t="shared" si="509"/>
        <v>1108</v>
      </c>
    </row>
    <row r="1213" spans="14:21" x14ac:dyDescent="0.2">
      <c r="N1213" s="1">
        <f t="shared" si="510"/>
        <v>1109</v>
      </c>
      <c r="O1213" s="17">
        <f t="shared" si="511"/>
        <v>1109</v>
      </c>
      <c r="T1213" s="17">
        <f t="shared" si="508"/>
        <v>1109</v>
      </c>
      <c r="U1213" s="1">
        <f t="shared" si="509"/>
        <v>1109</v>
      </c>
    </row>
    <row r="1214" spans="14:21" x14ac:dyDescent="0.2">
      <c r="N1214" s="1">
        <f t="shared" si="510"/>
        <v>1110</v>
      </c>
      <c r="O1214" s="17">
        <f t="shared" si="511"/>
        <v>1110</v>
      </c>
      <c r="T1214" s="17">
        <f t="shared" si="508"/>
        <v>1110</v>
      </c>
      <c r="U1214" s="1">
        <f t="shared" si="509"/>
        <v>1110</v>
      </c>
    </row>
    <row r="1215" spans="14:21" x14ac:dyDescent="0.2">
      <c r="N1215" s="1">
        <f t="shared" si="510"/>
        <v>1111</v>
      </c>
      <c r="O1215" s="17">
        <f t="shared" si="511"/>
        <v>1111</v>
      </c>
      <c r="T1215" s="17">
        <f t="shared" si="508"/>
        <v>1111</v>
      </c>
      <c r="U1215" s="1">
        <f t="shared" si="509"/>
        <v>1111</v>
      </c>
    </row>
    <row r="1216" spans="14:21" x14ac:dyDescent="0.2">
      <c r="N1216" s="1">
        <f t="shared" si="510"/>
        <v>1112</v>
      </c>
      <c r="O1216" s="17">
        <f t="shared" si="511"/>
        <v>1112</v>
      </c>
      <c r="T1216" s="17">
        <f t="shared" si="508"/>
        <v>1112</v>
      </c>
      <c r="U1216" s="1">
        <f t="shared" si="509"/>
        <v>1112</v>
      </c>
    </row>
    <row r="1217" spans="14:21" x14ac:dyDescent="0.2">
      <c r="N1217" s="1">
        <f t="shared" si="510"/>
        <v>1113</v>
      </c>
      <c r="O1217" s="17">
        <f t="shared" si="511"/>
        <v>1113</v>
      </c>
      <c r="T1217" s="17">
        <f t="shared" si="508"/>
        <v>1113</v>
      </c>
      <c r="U1217" s="1">
        <f t="shared" si="509"/>
        <v>1113</v>
      </c>
    </row>
    <row r="1218" spans="14:21" x14ac:dyDescent="0.2">
      <c r="N1218" s="1">
        <f t="shared" si="510"/>
        <v>1114</v>
      </c>
      <c r="O1218" s="17">
        <f t="shared" si="511"/>
        <v>1114</v>
      </c>
      <c r="T1218" s="17">
        <f t="shared" si="508"/>
        <v>1114</v>
      </c>
      <c r="U1218" s="1">
        <f t="shared" si="509"/>
        <v>1114</v>
      </c>
    </row>
    <row r="1219" spans="14:21" x14ac:dyDescent="0.2">
      <c r="N1219" s="1">
        <f t="shared" si="510"/>
        <v>1115</v>
      </c>
      <c r="O1219" s="17">
        <f t="shared" si="511"/>
        <v>1115</v>
      </c>
      <c r="T1219" s="17">
        <f t="shared" si="508"/>
        <v>1115</v>
      </c>
      <c r="U1219" s="1">
        <f t="shared" si="509"/>
        <v>1115</v>
      </c>
    </row>
    <row r="1220" spans="14:21" x14ac:dyDescent="0.2">
      <c r="N1220" s="1">
        <f t="shared" si="510"/>
        <v>1116</v>
      </c>
      <c r="O1220" s="17">
        <f t="shared" si="511"/>
        <v>1116</v>
      </c>
      <c r="T1220" s="17">
        <f t="shared" si="508"/>
        <v>1116</v>
      </c>
      <c r="U1220" s="1">
        <f t="shared" si="509"/>
        <v>1116</v>
      </c>
    </row>
    <row r="1221" spans="14:21" x14ac:dyDescent="0.2">
      <c r="N1221" s="1">
        <f t="shared" si="510"/>
        <v>1117</v>
      </c>
      <c r="O1221" s="17">
        <f t="shared" si="511"/>
        <v>1117</v>
      </c>
      <c r="T1221" s="17">
        <f t="shared" si="508"/>
        <v>1117</v>
      </c>
      <c r="U1221" s="1">
        <f t="shared" si="509"/>
        <v>1117</v>
      </c>
    </row>
    <row r="1222" spans="14:21" x14ac:dyDescent="0.2">
      <c r="N1222" s="1">
        <f t="shared" si="510"/>
        <v>1118</v>
      </c>
      <c r="O1222" s="17">
        <f t="shared" si="511"/>
        <v>1118</v>
      </c>
      <c r="T1222" s="17">
        <f t="shared" si="508"/>
        <v>1118</v>
      </c>
      <c r="U1222" s="1">
        <f t="shared" si="509"/>
        <v>1118</v>
      </c>
    </row>
    <row r="1223" spans="14:21" x14ac:dyDescent="0.2">
      <c r="N1223" s="1">
        <f t="shared" si="510"/>
        <v>1119</v>
      </c>
      <c r="O1223" s="17">
        <f t="shared" si="511"/>
        <v>1119</v>
      </c>
      <c r="T1223" s="17">
        <f t="shared" si="508"/>
        <v>1119</v>
      </c>
      <c r="U1223" s="1">
        <f t="shared" si="509"/>
        <v>1119</v>
      </c>
    </row>
    <row r="1224" spans="14:21" x14ac:dyDescent="0.2">
      <c r="N1224" s="1">
        <f t="shared" si="510"/>
        <v>1120</v>
      </c>
      <c r="O1224" s="17">
        <f t="shared" si="511"/>
        <v>1120</v>
      </c>
      <c r="T1224" s="17">
        <f t="shared" si="508"/>
        <v>1120</v>
      </c>
      <c r="U1224" s="1">
        <f t="shared" si="509"/>
        <v>1120</v>
      </c>
    </row>
    <row r="1225" spans="14:21" x14ac:dyDescent="0.2">
      <c r="N1225" s="1">
        <f t="shared" si="510"/>
        <v>1121</v>
      </c>
      <c r="O1225" s="17">
        <f t="shared" si="511"/>
        <v>1121</v>
      </c>
      <c r="T1225" s="17">
        <f t="shared" si="508"/>
        <v>1121</v>
      </c>
      <c r="U1225" s="1">
        <f t="shared" si="509"/>
        <v>1121</v>
      </c>
    </row>
    <row r="1226" spans="14:21" x14ac:dyDescent="0.2">
      <c r="N1226" s="1">
        <f t="shared" si="510"/>
        <v>1122</v>
      </c>
      <c r="O1226" s="17">
        <f t="shared" si="511"/>
        <v>1122</v>
      </c>
      <c r="T1226" s="17">
        <f t="shared" si="508"/>
        <v>1122</v>
      </c>
      <c r="U1226" s="1">
        <f t="shared" si="509"/>
        <v>1122</v>
      </c>
    </row>
    <row r="1227" spans="14:21" x14ac:dyDescent="0.2">
      <c r="N1227" s="1">
        <f t="shared" si="510"/>
        <v>1123</v>
      </c>
      <c r="O1227" s="17">
        <f t="shared" si="511"/>
        <v>1123</v>
      </c>
      <c r="T1227" s="17">
        <f t="shared" si="508"/>
        <v>1123</v>
      </c>
      <c r="U1227" s="1">
        <f t="shared" si="509"/>
        <v>1123</v>
      </c>
    </row>
    <row r="1228" spans="14:21" x14ac:dyDescent="0.2">
      <c r="N1228" s="1">
        <f t="shared" si="510"/>
        <v>1124</v>
      </c>
      <c r="O1228" s="17">
        <f t="shared" si="511"/>
        <v>1124</v>
      </c>
      <c r="T1228" s="17">
        <f t="shared" si="508"/>
        <v>1124</v>
      </c>
      <c r="U1228" s="1">
        <f t="shared" si="509"/>
        <v>1124</v>
      </c>
    </row>
    <row r="1229" spans="14:21" x14ac:dyDescent="0.2">
      <c r="N1229" s="1">
        <f t="shared" si="510"/>
        <v>1125</v>
      </c>
      <c r="O1229" s="17">
        <f t="shared" si="511"/>
        <v>1125</v>
      </c>
      <c r="T1229" s="17">
        <f t="shared" si="508"/>
        <v>1125</v>
      </c>
      <c r="U1229" s="1">
        <f t="shared" si="509"/>
        <v>1125</v>
      </c>
    </row>
    <row r="1230" spans="14:21" x14ac:dyDescent="0.2">
      <c r="N1230" s="1">
        <f t="shared" si="510"/>
        <v>1126</v>
      </c>
      <c r="O1230" s="17">
        <f t="shared" si="511"/>
        <v>1126</v>
      </c>
      <c r="T1230" s="17">
        <f t="shared" si="508"/>
        <v>1126</v>
      </c>
      <c r="U1230" s="1">
        <f t="shared" si="509"/>
        <v>1126</v>
      </c>
    </row>
    <row r="1231" spans="14:21" x14ac:dyDescent="0.2">
      <c r="N1231" s="1">
        <f t="shared" si="510"/>
        <v>1127</v>
      </c>
      <c r="O1231" s="17">
        <f t="shared" si="511"/>
        <v>1127</v>
      </c>
      <c r="T1231" s="17">
        <f t="shared" si="508"/>
        <v>1127</v>
      </c>
      <c r="U1231" s="1">
        <f t="shared" si="509"/>
        <v>1127</v>
      </c>
    </row>
    <row r="1232" spans="14:21" x14ac:dyDescent="0.2">
      <c r="N1232" s="1">
        <f t="shared" si="510"/>
        <v>1128</v>
      </c>
      <c r="O1232" s="17">
        <f t="shared" si="511"/>
        <v>1128</v>
      </c>
      <c r="T1232" s="17">
        <f t="shared" si="508"/>
        <v>1128</v>
      </c>
      <c r="U1232" s="1">
        <f t="shared" si="509"/>
        <v>1128</v>
      </c>
    </row>
    <row r="1233" spans="14:21" x14ac:dyDescent="0.2">
      <c r="N1233" s="1">
        <f t="shared" si="510"/>
        <v>1129</v>
      </c>
      <c r="O1233" s="17">
        <f t="shared" si="511"/>
        <v>1129</v>
      </c>
      <c r="T1233" s="17">
        <f t="shared" si="508"/>
        <v>1129</v>
      </c>
      <c r="U1233" s="1">
        <f t="shared" si="509"/>
        <v>1129</v>
      </c>
    </row>
    <row r="1234" spans="14:21" x14ac:dyDescent="0.2">
      <c r="N1234" s="1">
        <f t="shared" si="510"/>
        <v>1130</v>
      </c>
      <c r="O1234" s="17">
        <f t="shared" si="511"/>
        <v>1130</v>
      </c>
      <c r="T1234" s="17">
        <f t="shared" si="508"/>
        <v>1130</v>
      </c>
      <c r="U1234" s="1">
        <f t="shared" si="509"/>
        <v>1130</v>
      </c>
    </row>
    <row r="1235" spans="14:21" x14ac:dyDescent="0.2">
      <c r="N1235" s="1">
        <f t="shared" si="510"/>
        <v>1131</v>
      </c>
      <c r="O1235" s="17">
        <f t="shared" si="511"/>
        <v>1131</v>
      </c>
      <c r="T1235" s="17">
        <f t="shared" si="508"/>
        <v>1131</v>
      </c>
      <c r="U1235" s="1">
        <f t="shared" si="509"/>
        <v>1131</v>
      </c>
    </row>
    <row r="1236" spans="14:21" x14ac:dyDescent="0.2">
      <c r="N1236" s="1">
        <f t="shared" si="510"/>
        <v>1132</v>
      </c>
      <c r="O1236" s="17">
        <f t="shared" si="511"/>
        <v>1132</v>
      </c>
      <c r="T1236" s="17">
        <f t="shared" si="508"/>
        <v>1132</v>
      </c>
      <c r="U1236" s="1">
        <f t="shared" si="509"/>
        <v>1132</v>
      </c>
    </row>
    <row r="1237" spans="14:21" x14ac:dyDescent="0.2">
      <c r="N1237" s="1">
        <f t="shared" si="510"/>
        <v>1133</v>
      </c>
      <c r="O1237" s="17">
        <f t="shared" si="511"/>
        <v>1133</v>
      </c>
      <c r="T1237" s="17">
        <f t="shared" si="508"/>
        <v>1133</v>
      </c>
      <c r="U1237" s="1">
        <f t="shared" si="509"/>
        <v>1133</v>
      </c>
    </row>
    <row r="1238" spans="14:21" x14ac:dyDescent="0.2">
      <c r="N1238" s="1">
        <f t="shared" si="510"/>
        <v>1134</v>
      </c>
      <c r="O1238" s="17">
        <f t="shared" si="511"/>
        <v>1134</v>
      </c>
      <c r="T1238" s="17">
        <f t="shared" si="508"/>
        <v>1134</v>
      </c>
      <c r="U1238" s="1">
        <f t="shared" si="509"/>
        <v>1134</v>
      </c>
    </row>
    <row r="1239" spans="14:21" x14ac:dyDescent="0.2">
      <c r="N1239" s="1">
        <f t="shared" si="510"/>
        <v>1135</v>
      </c>
      <c r="O1239" s="17">
        <f t="shared" si="511"/>
        <v>1135</v>
      </c>
      <c r="T1239" s="17">
        <f t="shared" si="508"/>
        <v>1135</v>
      </c>
      <c r="U1239" s="1">
        <f t="shared" si="509"/>
        <v>1135</v>
      </c>
    </row>
    <row r="1240" spans="14:21" x14ac:dyDescent="0.2">
      <c r="N1240" s="1">
        <f t="shared" si="510"/>
        <v>1136</v>
      </c>
      <c r="O1240" s="17">
        <f t="shared" si="511"/>
        <v>1136</v>
      </c>
      <c r="T1240" s="17">
        <f t="shared" si="508"/>
        <v>1136</v>
      </c>
      <c r="U1240" s="1">
        <f t="shared" si="509"/>
        <v>1136</v>
      </c>
    </row>
    <row r="1241" spans="14:21" x14ac:dyDescent="0.2">
      <c r="N1241" s="1">
        <f t="shared" si="510"/>
        <v>1137</v>
      </c>
      <c r="O1241" s="17">
        <f t="shared" si="511"/>
        <v>1137</v>
      </c>
      <c r="T1241" s="17">
        <f t="shared" ref="T1241:T1304" si="512">N1241</f>
        <v>1137</v>
      </c>
      <c r="U1241" s="1">
        <f t="shared" ref="U1241:U1304" si="513">N1241</f>
        <v>1137</v>
      </c>
    </row>
    <row r="1242" spans="14:21" x14ac:dyDescent="0.2">
      <c r="N1242" s="1">
        <f t="shared" ref="N1242:N1305" si="514">N1241+1</f>
        <v>1138</v>
      </c>
      <c r="O1242" s="17">
        <f t="shared" ref="O1242:O1305" si="515">O1241+1</f>
        <v>1138</v>
      </c>
      <c r="T1242" s="17">
        <f t="shared" si="512"/>
        <v>1138</v>
      </c>
      <c r="U1242" s="1">
        <f t="shared" si="513"/>
        <v>1138</v>
      </c>
    </row>
    <row r="1243" spans="14:21" x14ac:dyDescent="0.2">
      <c r="N1243" s="1">
        <f t="shared" si="514"/>
        <v>1139</v>
      </c>
      <c r="O1243" s="17">
        <f t="shared" si="515"/>
        <v>1139</v>
      </c>
      <c r="T1243" s="17">
        <f t="shared" si="512"/>
        <v>1139</v>
      </c>
      <c r="U1243" s="1">
        <f t="shared" si="513"/>
        <v>1139</v>
      </c>
    </row>
    <row r="1244" spans="14:21" x14ac:dyDescent="0.2">
      <c r="N1244" s="1">
        <f t="shared" si="514"/>
        <v>1140</v>
      </c>
      <c r="O1244" s="17">
        <f t="shared" si="515"/>
        <v>1140</v>
      </c>
      <c r="T1244" s="17">
        <f t="shared" si="512"/>
        <v>1140</v>
      </c>
      <c r="U1244" s="1">
        <f t="shared" si="513"/>
        <v>1140</v>
      </c>
    </row>
    <row r="1245" spans="14:21" x14ac:dyDescent="0.2">
      <c r="N1245" s="1">
        <f t="shared" si="514"/>
        <v>1141</v>
      </c>
      <c r="O1245" s="17">
        <f t="shared" si="515"/>
        <v>1141</v>
      </c>
      <c r="T1245" s="17">
        <f t="shared" si="512"/>
        <v>1141</v>
      </c>
      <c r="U1245" s="1">
        <f t="shared" si="513"/>
        <v>1141</v>
      </c>
    </row>
    <row r="1246" spans="14:21" x14ac:dyDescent="0.2">
      <c r="N1246" s="1">
        <f t="shared" si="514"/>
        <v>1142</v>
      </c>
      <c r="O1246" s="17">
        <f t="shared" si="515"/>
        <v>1142</v>
      </c>
      <c r="T1246" s="17">
        <f t="shared" si="512"/>
        <v>1142</v>
      </c>
      <c r="U1246" s="1">
        <f t="shared" si="513"/>
        <v>1142</v>
      </c>
    </row>
    <row r="1247" spans="14:21" x14ac:dyDescent="0.2">
      <c r="N1247" s="1">
        <f t="shared" si="514"/>
        <v>1143</v>
      </c>
      <c r="O1247" s="17">
        <f t="shared" si="515"/>
        <v>1143</v>
      </c>
      <c r="T1247" s="17">
        <f t="shared" si="512"/>
        <v>1143</v>
      </c>
      <c r="U1247" s="1">
        <f t="shared" si="513"/>
        <v>1143</v>
      </c>
    </row>
    <row r="1248" spans="14:21" x14ac:dyDescent="0.2">
      <c r="N1248" s="1">
        <f t="shared" si="514"/>
        <v>1144</v>
      </c>
      <c r="O1248" s="17">
        <f t="shared" si="515"/>
        <v>1144</v>
      </c>
      <c r="T1248" s="17">
        <f t="shared" si="512"/>
        <v>1144</v>
      </c>
      <c r="U1248" s="1">
        <f t="shared" si="513"/>
        <v>1144</v>
      </c>
    </row>
    <row r="1249" spans="14:21" x14ac:dyDescent="0.2">
      <c r="N1249" s="1">
        <f t="shared" si="514"/>
        <v>1145</v>
      </c>
      <c r="O1249" s="17">
        <f t="shared" si="515"/>
        <v>1145</v>
      </c>
      <c r="T1249" s="17">
        <f t="shared" si="512"/>
        <v>1145</v>
      </c>
      <c r="U1249" s="1">
        <f t="shared" si="513"/>
        <v>1145</v>
      </c>
    </row>
    <row r="1250" spans="14:21" x14ac:dyDescent="0.2">
      <c r="N1250" s="1">
        <f t="shared" si="514"/>
        <v>1146</v>
      </c>
      <c r="O1250" s="17">
        <f t="shared" si="515"/>
        <v>1146</v>
      </c>
      <c r="T1250" s="17">
        <f t="shared" si="512"/>
        <v>1146</v>
      </c>
      <c r="U1250" s="1">
        <f t="shared" si="513"/>
        <v>1146</v>
      </c>
    </row>
    <row r="1251" spans="14:21" x14ac:dyDescent="0.2">
      <c r="N1251" s="1">
        <f t="shared" si="514"/>
        <v>1147</v>
      </c>
      <c r="O1251" s="17">
        <f t="shared" si="515"/>
        <v>1147</v>
      </c>
      <c r="T1251" s="17">
        <f t="shared" si="512"/>
        <v>1147</v>
      </c>
      <c r="U1251" s="1">
        <f t="shared" si="513"/>
        <v>1147</v>
      </c>
    </row>
    <row r="1252" spans="14:21" x14ac:dyDescent="0.2">
      <c r="N1252" s="1">
        <f t="shared" si="514"/>
        <v>1148</v>
      </c>
      <c r="O1252" s="17">
        <f t="shared" si="515"/>
        <v>1148</v>
      </c>
      <c r="T1252" s="17">
        <f t="shared" si="512"/>
        <v>1148</v>
      </c>
      <c r="U1252" s="1">
        <f t="shared" si="513"/>
        <v>1148</v>
      </c>
    </row>
    <row r="1253" spans="14:21" x14ac:dyDescent="0.2">
      <c r="N1253" s="1">
        <f t="shared" si="514"/>
        <v>1149</v>
      </c>
      <c r="O1253" s="17">
        <f t="shared" si="515"/>
        <v>1149</v>
      </c>
      <c r="T1253" s="17">
        <f t="shared" si="512"/>
        <v>1149</v>
      </c>
      <c r="U1253" s="1">
        <f t="shared" si="513"/>
        <v>1149</v>
      </c>
    </row>
    <row r="1254" spans="14:21" x14ac:dyDescent="0.2">
      <c r="N1254" s="1">
        <f t="shared" si="514"/>
        <v>1150</v>
      </c>
      <c r="O1254" s="17">
        <f t="shared" si="515"/>
        <v>1150</v>
      </c>
      <c r="T1254" s="17">
        <f t="shared" si="512"/>
        <v>1150</v>
      </c>
      <c r="U1254" s="1">
        <f t="shared" si="513"/>
        <v>1150</v>
      </c>
    </row>
    <row r="1255" spans="14:21" x14ac:dyDescent="0.2">
      <c r="N1255" s="1">
        <f t="shared" si="514"/>
        <v>1151</v>
      </c>
      <c r="O1255" s="17">
        <f t="shared" si="515"/>
        <v>1151</v>
      </c>
      <c r="T1255" s="17">
        <f t="shared" si="512"/>
        <v>1151</v>
      </c>
      <c r="U1255" s="1">
        <f t="shared" si="513"/>
        <v>1151</v>
      </c>
    </row>
    <row r="1256" spans="14:21" x14ac:dyDescent="0.2">
      <c r="N1256" s="1">
        <f t="shared" si="514"/>
        <v>1152</v>
      </c>
      <c r="O1256" s="17">
        <f t="shared" si="515"/>
        <v>1152</v>
      </c>
      <c r="T1256" s="17">
        <f t="shared" si="512"/>
        <v>1152</v>
      </c>
      <c r="U1256" s="1">
        <f t="shared" si="513"/>
        <v>1152</v>
      </c>
    </row>
    <row r="1257" spans="14:21" x14ac:dyDescent="0.2">
      <c r="N1257" s="1">
        <f t="shared" si="514"/>
        <v>1153</v>
      </c>
      <c r="O1257" s="17">
        <f t="shared" si="515"/>
        <v>1153</v>
      </c>
      <c r="T1257" s="17">
        <f t="shared" si="512"/>
        <v>1153</v>
      </c>
      <c r="U1257" s="1">
        <f t="shared" si="513"/>
        <v>1153</v>
      </c>
    </row>
    <row r="1258" spans="14:21" x14ac:dyDescent="0.2">
      <c r="N1258" s="1">
        <f t="shared" si="514"/>
        <v>1154</v>
      </c>
      <c r="O1258" s="17">
        <f t="shared" si="515"/>
        <v>1154</v>
      </c>
      <c r="T1258" s="17">
        <f t="shared" si="512"/>
        <v>1154</v>
      </c>
      <c r="U1258" s="1">
        <f t="shared" si="513"/>
        <v>1154</v>
      </c>
    </row>
    <row r="1259" spans="14:21" x14ac:dyDescent="0.2">
      <c r="N1259" s="1">
        <f t="shared" si="514"/>
        <v>1155</v>
      </c>
      <c r="O1259" s="17">
        <f t="shared" si="515"/>
        <v>1155</v>
      </c>
      <c r="T1259" s="17">
        <f t="shared" si="512"/>
        <v>1155</v>
      </c>
      <c r="U1259" s="1">
        <f t="shared" si="513"/>
        <v>1155</v>
      </c>
    </row>
    <row r="1260" spans="14:21" x14ac:dyDescent="0.2">
      <c r="N1260" s="1">
        <f t="shared" si="514"/>
        <v>1156</v>
      </c>
      <c r="O1260" s="17">
        <f t="shared" si="515"/>
        <v>1156</v>
      </c>
      <c r="T1260" s="17">
        <f t="shared" si="512"/>
        <v>1156</v>
      </c>
      <c r="U1260" s="1">
        <f t="shared" si="513"/>
        <v>1156</v>
      </c>
    </row>
    <row r="1261" spans="14:21" x14ac:dyDescent="0.2">
      <c r="N1261" s="1">
        <f t="shared" si="514"/>
        <v>1157</v>
      </c>
      <c r="O1261" s="17">
        <f t="shared" si="515"/>
        <v>1157</v>
      </c>
      <c r="T1261" s="17">
        <f t="shared" si="512"/>
        <v>1157</v>
      </c>
      <c r="U1261" s="1">
        <f t="shared" si="513"/>
        <v>1157</v>
      </c>
    </row>
    <row r="1262" spans="14:21" x14ac:dyDescent="0.2">
      <c r="N1262" s="1">
        <f t="shared" si="514"/>
        <v>1158</v>
      </c>
      <c r="O1262" s="17">
        <f t="shared" si="515"/>
        <v>1158</v>
      </c>
      <c r="T1262" s="17">
        <f t="shared" si="512"/>
        <v>1158</v>
      </c>
      <c r="U1262" s="1">
        <f t="shared" si="513"/>
        <v>1158</v>
      </c>
    </row>
    <row r="1263" spans="14:21" x14ac:dyDescent="0.2">
      <c r="N1263" s="1">
        <f t="shared" si="514"/>
        <v>1159</v>
      </c>
      <c r="O1263" s="17">
        <f t="shared" si="515"/>
        <v>1159</v>
      </c>
      <c r="T1263" s="17">
        <f t="shared" si="512"/>
        <v>1159</v>
      </c>
      <c r="U1263" s="1">
        <f t="shared" si="513"/>
        <v>1159</v>
      </c>
    </row>
    <row r="1264" spans="14:21" x14ac:dyDescent="0.2">
      <c r="N1264" s="1">
        <f t="shared" si="514"/>
        <v>1160</v>
      </c>
      <c r="O1264" s="17">
        <f t="shared" si="515"/>
        <v>1160</v>
      </c>
      <c r="T1264" s="17">
        <f t="shared" si="512"/>
        <v>1160</v>
      </c>
      <c r="U1264" s="1">
        <f t="shared" si="513"/>
        <v>1160</v>
      </c>
    </row>
    <row r="1265" spans="14:21" x14ac:dyDescent="0.2">
      <c r="N1265" s="1">
        <f t="shared" si="514"/>
        <v>1161</v>
      </c>
      <c r="O1265" s="17">
        <f t="shared" si="515"/>
        <v>1161</v>
      </c>
      <c r="T1265" s="17">
        <f t="shared" si="512"/>
        <v>1161</v>
      </c>
      <c r="U1265" s="1">
        <f t="shared" si="513"/>
        <v>1161</v>
      </c>
    </row>
    <row r="1266" spans="14:21" x14ac:dyDescent="0.2">
      <c r="N1266" s="1">
        <f t="shared" si="514"/>
        <v>1162</v>
      </c>
      <c r="O1266" s="17">
        <f t="shared" si="515"/>
        <v>1162</v>
      </c>
      <c r="T1266" s="17">
        <f t="shared" si="512"/>
        <v>1162</v>
      </c>
      <c r="U1266" s="1">
        <f t="shared" si="513"/>
        <v>1162</v>
      </c>
    </row>
    <row r="1267" spans="14:21" x14ac:dyDescent="0.2">
      <c r="N1267" s="1">
        <f t="shared" si="514"/>
        <v>1163</v>
      </c>
      <c r="O1267" s="17">
        <f t="shared" si="515"/>
        <v>1163</v>
      </c>
      <c r="T1267" s="17">
        <f t="shared" si="512"/>
        <v>1163</v>
      </c>
      <c r="U1267" s="1">
        <f t="shared" si="513"/>
        <v>1163</v>
      </c>
    </row>
    <row r="1268" spans="14:21" x14ac:dyDescent="0.2">
      <c r="N1268" s="1">
        <f t="shared" si="514"/>
        <v>1164</v>
      </c>
      <c r="O1268" s="17">
        <f t="shared" si="515"/>
        <v>1164</v>
      </c>
      <c r="T1268" s="17">
        <f t="shared" si="512"/>
        <v>1164</v>
      </c>
      <c r="U1268" s="1">
        <f t="shared" si="513"/>
        <v>1164</v>
      </c>
    </row>
    <row r="1269" spans="14:21" x14ac:dyDescent="0.2">
      <c r="N1269" s="1">
        <f t="shared" si="514"/>
        <v>1165</v>
      </c>
      <c r="O1269" s="17">
        <f t="shared" si="515"/>
        <v>1165</v>
      </c>
      <c r="T1269" s="17">
        <f t="shared" si="512"/>
        <v>1165</v>
      </c>
      <c r="U1269" s="1">
        <f t="shared" si="513"/>
        <v>1165</v>
      </c>
    </row>
    <row r="1270" spans="14:21" x14ac:dyDescent="0.2">
      <c r="N1270" s="1">
        <f t="shared" si="514"/>
        <v>1166</v>
      </c>
      <c r="O1270" s="17">
        <f t="shared" si="515"/>
        <v>1166</v>
      </c>
      <c r="T1270" s="17">
        <f t="shared" si="512"/>
        <v>1166</v>
      </c>
      <c r="U1270" s="1">
        <f t="shared" si="513"/>
        <v>1166</v>
      </c>
    </row>
    <row r="1271" spans="14:21" x14ac:dyDescent="0.2">
      <c r="N1271" s="1">
        <f t="shared" si="514"/>
        <v>1167</v>
      </c>
      <c r="O1271" s="17">
        <f t="shared" si="515"/>
        <v>1167</v>
      </c>
      <c r="T1271" s="17">
        <f t="shared" si="512"/>
        <v>1167</v>
      </c>
      <c r="U1271" s="1">
        <f t="shared" si="513"/>
        <v>1167</v>
      </c>
    </row>
    <row r="1272" spans="14:21" x14ac:dyDescent="0.2">
      <c r="N1272" s="1">
        <f t="shared" si="514"/>
        <v>1168</v>
      </c>
      <c r="O1272" s="17">
        <f t="shared" si="515"/>
        <v>1168</v>
      </c>
      <c r="T1272" s="17">
        <f t="shared" si="512"/>
        <v>1168</v>
      </c>
      <c r="U1272" s="1">
        <f t="shared" si="513"/>
        <v>1168</v>
      </c>
    </row>
    <row r="1273" spans="14:21" x14ac:dyDescent="0.2">
      <c r="N1273" s="1">
        <f t="shared" si="514"/>
        <v>1169</v>
      </c>
      <c r="O1273" s="17">
        <f t="shared" si="515"/>
        <v>1169</v>
      </c>
      <c r="T1273" s="17">
        <f t="shared" si="512"/>
        <v>1169</v>
      </c>
      <c r="U1273" s="1">
        <f t="shared" si="513"/>
        <v>1169</v>
      </c>
    </row>
    <row r="1274" spans="14:21" x14ac:dyDescent="0.2">
      <c r="N1274" s="1">
        <f t="shared" si="514"/>
        <v>1170</v>
      </c>
      <c r="O1274" s="17">
        <f t="shared" si="515"/>
        <v>1170</v>
      </c>
      <c r="T1274" s="17">
        <f t="shared" si="512"/>
        <v>1170</v>
      </c>
      <c r="U1274" s="1">
        <f t="shared" si="513"/>
        <v>1170</v>
      </c>
    </row>
    <row r="1275" spans="14:21" x14ac:dyDescent="0.2">
      <c r="N1275" s="1">
        <f t="shared" si="514"/>
        <v>1171</v>
      </c>
      <c r="O1275" s="17">
        <f t="shared" si="515"/>
        <v>1171</v>
      </c>
      <c r="T1275" s="17">
        <f t="shared" si="512"/>
        <v>1171</v>
      </c>
      <c r="U1275" s="1">
        <f t="shared" si="513"/>
        <v>1171</v>
      </c>
    </row>
    <row r="1276" spans="14:21" x14ac:dyDescent="0.2">
      <c r="N1276" s="1">
        <f t="shared" si="514"/>
        <v>1172</v>
      </c>
      <c r="O1276" s="17">
        <f t="shared" si="515"/>
        <v>1172</v>
      </c>
      <c r="T1276" s="17">
        <f t="shared" si="512"/>
        <v>1172</v>
      </c>
      <c r="U1276" s="1">
        <f t="shared" si="513"/>
        <v>1172</v>
      </c>
    </row>
    <row r="1277" spans="14:21" x14ac:dyDescent="0.2">
      <c r="N1277" s="1">
        <f t="shared" si="514"/>
        <v>1173</v>
      </c>
      <c r="O1277" s="17">
        <f t="shared" si="515"/>
        <v>1173</v>
      </c>
      <c r="T1277" s="17">
        <f t="shared" si="512"/>
        <v>1173</v>
      </c>
      <c r="U1277" s="1">
        <f t="shared" si="513"/>
        <v>1173</v>
      </c>
    </row>
    <row r="1278" spans="14:21" x14ac:dyDescent="0.2">
      <c r="N1278" s="1">
        <f t="shared" si="514"/>
        <v>1174</v>
      </c>
      <c r="O1278" s="17">
        <f t="shared" si="515"/>
        <v>1174</v>
      </c>
      <c r="T1278" s="17">
        <f t="shared" si="512"/>
        <v>1174</v>
      </c>
      <c r="U1278" s="1">
        <f t="shared" si="513"/>
        <v>1174</v>
      </c>
    </row>
    <row r="1279" spans="14:21" x14ac:dyDescent="0.2">
      <c r="N1279" s="1">
        <f t="shared" si="514"/>
        <v>1175</v>
      </c>
      <c r="O1279" s="17">
        <f t="shared" si="515"/>
        <v>1175</v>
      </c>
      <c r="T1279" s="17">
        <f t="shared" si="512"/>
        <v>1175</v>
      </c>
      <c r="U1279" s="1">
        <f t="shared" si="513"/>
        <v>1175</v>
      </c>
    </row>
    <row r="1280" spans="14:21" x14ac:dyDescent="0.2">
      <c r="N1280" s="1">
        <f t="shared" si="514"/>
        <v>1176</v>
      </c>
      <c r="O1280" s="17">
        <f t="shared" si="515"/>
        <v>1176</v>
      </c>
      <c r="T1280" s="17">
        <f t="shared" si="512"/>
        <v>1176</v>
      </c>
      <c r="U1280" s="1">
        <f t="shared" si="513"/>
        <v>1176</v>
      </c>
    </row>
    <row r="1281" spans="14:21" x14ac:dyDescent="0.2">
      <c r="N1281" s="1">
        <f t="shared" si="514"/>
        <v>1177</v>
      </c>
      <c r="O1281" s="17">
        <f t="shared" si="515"/>
        <v>1177</v>
      </c>
      <c r="T1281" s="17">
        <f t="shared" si="512"/>
        <v>1177</v>
      </c>
      <c r="U1281" s="1">
        <f t="shared" si="513"/>
        <v>1177</v>
      </c>
    </row>
    <row r="1282" spans="14:21" x14ac:dyDescent="0.2">
      <c r="N1282" s="1">
        <f t="shared" si="514"/>
        <v>1178</v>
      </c>
      <c r="O1282" s="17">
        <f t="shared" si="515"/>
        <v>1178</v>
      </c>
      <c r="T1282" s="17">
        <f t="shared" si="512"/>
        <v>1178</v>
      </c>
      <c r="U1282" s="1">
        <f t="shared" si="513"/>
        <v>1178</v>
      </c>
    </row>
    <row r="1283" spans="14:21" x14ac:dyDescent="0.2">
      <c r="N1283" s="1">
        <f t="shared" si="514"/>
        <v>1179</v>
      </c>
      <c r="O1283" s="17">
        <f t="shared" si="515"/>
        <v>1179</v>
      </c>
      <c r="T1283" s="17">
        <f t="shared" si="512"/>
        <v>1179</v>
      </c>
      <c r="U1283" s="1">
        <f t="shared" si="513"/>
        <v>1179</v>
      </c>
    </row>
    <row r="1284" spans="14:21" x14ac:dyDescent="0.2">
      <c r="N1284" s="1">
        <f t="shared" si="514"/>
        <v>1180</v>
      </c>
      <c r="O1284" s="17">
        <f t="shared" si="515"/>
        <v>1180</v>
      </c>
      <c r="T1284" s="17">
        <f t="shared" si="512"/>
        <v>1180</v>
      </c>
      <c r="U1284" s="1">
        <f t="shared" si="513"/>
        <v>1180</v>
      </c>
    </row>
    <row r="1285" spans="14:21" x14ac:dyDescent="0.2">
      <c r="N1285" s="1">
        <f t="shared" si="514"/>
        <v>1181</v>
      </c>
      <c r="O1285" s="17">
        <f t="shared" si="515"/>
        <v>1181</v>
      </c>
      <c r="T1285" s="17">
        <f t="shared" si="512"/>
        <v>1181</v>
      </c>
      <c r="U1285" s="1">
        <f t="shared" si="513"/>
        <v>1181</v>
      </c>
    </row>
    <row r="1286" spans="14:21" x14ac:dyDescent="0.2">
      <c r="N1286" s="1">
        <f t="shared" si="514"/>
        <v>1182</v>
      </c>
      <c r="O1286" s="17">
        <f t="shared" si="515"/>
        <v>1182</v>
      </c>
      <c r="T1286" s="17">
        <f t="shared" si="512"/>
        <v>1182</v>
      </c>
      <c r="U1286" s="1">
        <f t="shared" si="513"/>
        <v>1182</v>
      </c>
    </row>
    <row r="1287" spans="14:21" x14ac:dyDescent="0.2">
      <c r="N1287" s="1">
        <f t="shared" si="514"/>
        <v>1183</v>
      </c>
      <c r="O1287" s="17">
        <f t="shared" si="515"/>
        <v>1183</v>
      </c>
      <c r="T1287" s="17">
        <f t="shared" si="512"/>
        <v>1183</v>
      </c>
      <c r="U1287" s="1">
        <f t="shared" si="513"/>
        <v>1183</v>
      </c>
    </row>
    <row r="1288" spans="14:21" x14ac:dyDescent="0.2">
      <c r="N1288" s="1">
        <f t="shared" si="514"/>
        <v>1184</v>
      </c>
      <c r="O1288" s="17">
        <f t="shared" si="515"/>
        <v>1184</v>
      </c>
      <c r="T1288" s="17">
        <f t="shared" si="512"/>
        <v>1184</v>
      </c>
      <c r="U1288" s="1">
        <f t="shared" si="513"/>
        <v>1184</v>
      </c>
    </row>
    <row r="1289" spans="14:21" x14ac:dyDescent="0.2">
      <c r="N1289" s="1">
        <f t="shared" si="514"/>
        <v>1185</v>
      </c>
      <c r="O1289" s="17">
        <f t="shared" si="515"/>
        <v>1185</v>
      </c>
      <c r="T1289" s="17">
        <f t="shared" si="512"/>
        <v>1185</v>
      </c>
      <c r="U1289" s="1">
        <f t="shared" si="513"/>
        <v>1185</v>
      </c>
    </row>
    <row r="1290" spans="14:21" x14ac:dyDescent="0.2">
      <c r="N1290" s="1">
        <f t="shared" si="514"/>
        <v>1186</v>
      </c>
      <c r="O1290" s="17">
        <f t="shared" si="515"/>
        <v>1186</v>
      </c>
      <c r="T1290" s="17">
        <f t="shared" si="512"/>
        <v>1186</v>
      </c>
      <c r="U1290" s="1">
        <f t="shared" si="513"/>
        <v>1186</v>
      </c>
    </row>
    <row r="1291" spans="14:21" x14ac:dyDescent="0.2">
      <c r="N1291" s="1">
        <f t="shared" si="514"/>
        <v>1187</v>
      </c>
      <c r="O1291" s="17">
        <f t="shared" si="515"/>
        <v>1187</v>
      </c>
      <c r="T1291" s="17">
        <f t="shared" si="512"/>
        <v>1187</v>
      </c>
      <c r="U1291" s="1">
        <f t="shared" si="513"/>
        <v>1187</v>
      </c>
    </row>
    <row r="1292" spans="14:21" x14ac:dyDescent="0.2">
      <c r="N1292" s="1">
        <f t="shared" si="514"/>
        <v>1188</v>
      </c>
      <c r="O1292" s="17">
        <f t="shared" si="515"/>
        <v>1188</v>
      </c>
      <c r="T1292" s="17">
        <f t="shared" si="512"/>
        <v>1188</v>
      </c>
      <c r="U1292" s="1">
        <f t="shared" si="513"/>
        <v>1188</v>
      </c>
    </row>
    <row r="1293" spans="14:21" x14ac:dyDescent="0.2">
      <c r="N1293" s="1">
        <f t="shared" si="514"/>
        <v>1189</v>
      </c>
      <c r="O1293" s="17">
        <f t="shared" si="515"/>
        <v>1189</v>
      </c>
      <c r="T1293" s="17">
        <f t="shared" si="512"/>
        <v>1189</v>
      </c>
      <c r="U1293" s="1">
        <f t="shared" si="513"/>
        <v>1189</v>
      </c>
    </row>
    <row r="1294" spans="14:21" x14ac:dyDescent="0.2">
      <c r="N1294" s="1">
        <f t="shared" si="514"/>
        <v>1190</v>
      </c>
      <c r="O1294" s="17">
        <f t="shared" si="515"/>
        <v>1190</v>
      </c>
      <c r="T1294" s="17">
        <f t="shared" si="512"/>
        <v>1190</v>
      </c>
      <c r="U1294" s="1">
        <f t="shared" si="513"/>
        <v>1190</v>
      </c>
    </row>
    <row r="1295" spans="14:21" x14ac:dyDescent="0.2">
      <c r="N1295" s="1">
        <f t="shared" si="514"/>
        <v>1191</v>
      </c>
      <c r="O1295" s="17">
        <f t="shared" si="515"/>
        <v>1191</v>
      </c>
      <c r="T1295" s="17">
        <f t="shared" si="512"/>
        <v>1191</v>
      </c>
      <c r="U1295" s="1">
        <f t="shared" si="513"/>
        <v>1191</v>
      </c>
    </row>
    <row r="1296" spans="14:21" x14ac:dyDescent="0.2">
      <c r="N1296" s="1">
        <f t="shared" si="514"/>
        <v>1192</v>
      </c>
      <c r="O1296" s="17">
        <f t="shared" si="515"/>
        <v>1192</v>
      </c>
      <c r="T1296" s="17">
        <f t="shared" si="512"/>
        <v>1192</v>
      </c>
      <c r="U1296" s="1">
        <f t="shared" si="513"/>
        <v>1192</v>
      </c>
    </row>
    <row r="1297" spans="14:21" x14ac:dyDescent="0.2">
      <c r="N1297" s="1">
        <f t="shared" si="514"/>
        <v>1193</v>
      </c>
      <c r="O1297" s="17">
        <f t="shared" si="515"/>
        <v>1193</v>
      </c>
      <c r="T1297" s="17">
        <f t="shared" si="512"/>
        <v>1193</v>
      </c>
      <c r="U1297" s="1">
        <f t="shared" si="513"/>
        <v>1193</v>
      </c>
    </row>
    <row r="1298" spans="14:21" x14ac:dyDescent="0.2">
      <c r="N1298" s="1">
        <f t="shared" si="514"/>
        <v>1194</v>
      </c>
      <c r="O1298" s="17">
        <f t="shared" si="515"/>
        <v>1194</v>
      </c>
      <c r="T1298" s="17">
        <f t="shared" si="512"/>
        <v>1194</v>
      </c>
      <c r="U1298" s="1">
        <f t="shared" si="513"/>
        <v>1194</v>
      </c>
    </row>
    <row r="1299" spans="14:21" x14ac:dyDescent="0.2">
      <c r="N1299" s="1">
        <f t="shared" si="514"/>
        <v>1195</v>
      </c>
      <c r="O1299" s="17">
        <f t="shared" si="515"/>
        <v>1195</v>
      </c>
      <c r="T1299" s="17">
        <f t="shared" si="512"/>
        <v>1195</v>
      </c>
      <c r="U1299" s="1">
        <f t="shared" si="513"/>
        <v>1195</v>
      </c>
    </row>
    <row r="1300" spans="14:21" x14ac:dyDescent="0.2">
      <c r="N1300" s="1">
        <f t="shared" si="514"/>
        <v>1196</v>
      </c>
      <c r="O1300" s="17">
        <f t="shared" si="515"/>
        <v>1196</v>
      </c>
      <c r="T1300" s="17">
        <f t="shared" si="512"/>
        <v>1196</v>
      </c>
      <c r="U1300" s="1">
        <f t="shared" si="513"/>
        <v>1196</v>
      </c>
    </row>
    <row r="1301" spans="14:21" x14ac:dyDescent="0.2">
      <c r="N1301" s="1">
        <f t="shared" si="514"/>
        <v>1197</v>
      </c>
      <c r="O1301" s="17">
        <f t="shared" si="515"/>
        <v>1197</v>
      </c>
      <c r="T1301" s="17">
        <f t="shared" si="512"/>
        <v>1197</v>
      </c>
      <c r="U1301" s="1">
        <f t="shared" si="513"/>
        <v>1197</v>
      </c>
    </row>
    <row r="1302" spans="14:21" x14ac:dyDescent="0.2">
      <c r="N1302" s="1">
        <f t="shared" si="514"/>
        <v>1198</v>
      </c>
      <c r="O1302" s="17">
        <f t="shared" si="515"/>
        <v>1198</v>
      </c>
      <c r="T1302" s="17">
        <f t="shared" si="512"/>
        <v>1198</v>
      </c>
      <c r="U1302" s="1">
        <f t="shared" si="513"/>
        <v>1198</v>
      </c>
    </row>
    <row r="1303" spans="14:21" x14ac:dyDescent="0.2">
      <c r="N1303" s="1">
        <f t="shared" si="514"/>
        <v>1199</v>
      </c>
      <c r="O1303" s="17">
        <f t="shared" si="515"/>
        <v>1199</v>
      </c>
      <c r="T1303" s="17">
        <f t="shared" si="512"/>
        <v>1199</v>
      </c>
      <c r="U1303" s="1">
        <f t="shared" si="513"/>
        <v>1199</v>
      </c>
    </row>
    <row r="1304" spans="14:21" x14ac:dyDescent="0.2">
      <c r="N1304" s="1">
        <f t="shared" si="514"/>
        <v>1200</v>
      </c>
      <c r="O1304" s="17">
        <f t="shared" si="515"/>
        <v>1200</v>
      </c>
      <c r="T1304" s="17">
        <f t="shared" si="512"/>
        <v>1200</v>
      </c>
      <c r="U1304" s="1">
        <f t="shared" si="513"/>
        <v>1200</v>
      </c>
    </row>
    <row r="1305" spans="14:21" x14ac:dyDescent="0.2">
      <c r="N1305" s="1">
        <f t="shared" si="514"/>
        <v>1201</v>
      </c>
      <c r="O1305" s="17">
        <f t="shared" si="515"/>
        <v>1201</v>
      </c>
      <c r="T1305" s="17">
        <f t="shared" ref="T1305:T1368" si="516">N1305</f>
        <v>1201</v>
      </c>
      <c r="U1305" s="1">
        <f t="shared" ref="U1305:U1368" si="517">N1305</f>
        <v>1201</v>
      </c>
    </row>
    <row r="1306" spans="14:21" x14ac:dyDescent="0.2">
      <c r="N1306" s="1">
        <f t="shared" ref="N1306:N1369" si="518">N1305+1</f>
        <v>1202</v>
      </c>
      <c r="O1306" s="17">
        <f t="shared" ref="O1306:O1369" si="519">O1305+1</f>
        <v>1202</v>
      </c>
      <c r="T1306" s="17">
        <f t="shared" si="516"/>
        <v>1202</v>
      </c>
      <c r="U1306" s="1">
        <f t="shared" si="517"/>
        <v>1202</v>
      </c>
    </row>
    <row r="1307" spans="14:21" x14ac:dyDescent="0.2">
      <c r="N1307" s="1">
        <f t="shared" si="518"/>
        <v>1203</v>
      </c>
      <c r="O1307" s="17">
        <f t="shared" si="519"/>
        <v>1203</v>
      </c>
      <c r="T1307" s="17">
        <f t="shared" si="516"/>
        <v>1203</v>
      </c>
      <c r="U1307" s="1">
        <f t="shared" si="517"/>
        <v>1203</v>
      </c>
    </row>
    <row r="1308" spans="14:21" x14ac:dyDescent="0.2">
      <c r="N1308" s="1">
        <f t="shared" si="518"/>
        <v>1204</v>
      </c>
      <c r="O1308" s="17">
        <f t="shared" si="519"/>
        <v>1204</v>
      </c>
      <c r="T1308" s="17">
        <f t="shared" si="516"/>
        <v>1204</v>
      </c>
      <c r="U1308" s="1">
        <f t="shared" si="517"/>
        <v>1204</v>
      </c>
    </row>
    <row r="1309" spans="14:21" x14ac:dyDescent="0.2">
      <c r="N1309" s="1">
        <f t="shared" si="518"/>
        <v>1205</v>
      </c>
      <c r="O1309" s="17">
        <f t="shared" si="519"/>
        <v>1205</v>
      </c>
      <c r="T1309" s="17">
        <f t="shared" si="516"/>
        <v>1205</v>
      </c>
      <c r="U1309" s="1">
        <f t="shared" si="517"/>
        <v>1205</v>
      </c>
    </row>
    <row r="1310" spans="14:21" x14ac:dyDescent="0.2">
      <c r="N1310" s="1">
        <f t="shared" si="518"/>
        <v>1206</v>
      </c>
      <c r="O1310" s="17">
        <f t="shared" si="519"/>
        <v>1206</v>
      </c>
      <c r="T1310" s="17">
        <f t="shared" si="516"/>
        <v>1206</v>
      </c>
      <c r="U1310" s="1">
        <f t="shared" si="517"/>
        <v>1206</v>
      </c>
    </row>
    <row r="1311" spans="14:21" x14ac:dyDescent="0.2">
      <c r="N1311" s="1">
        <f t="shared" si="518"/>
        <v>1207</v>
      </c>
      <c r="O1311" s="17">
        <f t="shared" si="519"/>
        <v>1207</v>
      </c>
      <c r="T1311" s="17">
        <f t="shared" si="516"/>
        <v>1207</v>
      </c>
      <c r="U1311" s="1">
        <f t="shared" si="517"/>
        <v>1207</v>
      </c>
    </row>
    <row r="1312" spans="14:21" x14ac:dyDescent="0.2">
      <c r="N1312" s="1">
        <f t="shared" si="518"/>
        <v>1208</v>
      </c>
      <c r="O1312" s="17">
        <f t="shared" si="519"/>
        <v>1208</v>
      </c>
      <c r="T1312" s="17">
        <f t="shared" si="516"/>
        <v>1208</v>
      </c>
      <c r="U1312" s="1">
        <f t="shared" si="517"/>
        <v>1208</v>
      </c>
    </row>
    <row r="1313" spans="14:21" x14ac:dyDescent="0.2">
      <c r="N1313" s="1">
        <f t="shared" si="518"/>
        <v>1209</v>
      </c>
      <c r="O1313" s="17">
        <f t="shared" si="519"/>
        <v>1209</v>
      </c>
      <c r="T1313" s="17">
        <f t="shared" si="516"/>
        <v>1209</v>
      </c>
      <c r="U1313" s="1">
        <f t="shared" si="517"/>
        <v>1209</v>
      </c>
    </row>
    <row r="1314" spans="14:21" x14ac:dyDescent="0.2">
      <c r="N1314" s="1">
        <f t="shared" si="518"/>
        <v>1210</v>
      </c>
      <c r="O1314" s="17">
        <f t="shared" si="519"/>
        <v>1210</v>
      </c>
      <c r="T1314" s="17">
        <f t="shared" si="516"/>
        <v>1210</v>
      </c>
      <c r="U1314" s="1">
        <f t="shared" si="517"/>
        <v>1210</v>
      </c>
    </row>
    <row r="1315" spans="14:21" x14ac:dyDescent="0.2">
      <c r="N1315" s="1">
        <f t="shared" si="518"/>
        <v>1211</v>
      </c>
      <c r="O1315" s="17">
        <f t="shared" si="519"/>
        <v>1211</v>
      </c>
      <c r="T1315" s="17">
        <f t="shared" si="516"/>
        <v>1211</v>
      </c>
      <c r="U1315" s="1">
        <f t="shared" si="517"/>
        <v>1211</v>
      </c>
    </row>
    <row r="1316" spans="14:21" x14ac:dyDescent="0.2">
      <c r="N1316" s="1">
        <f t="shared" si="518"/>
        <v>1212</v>
      </c>
      <c r="O1316" s="17">
        <f t="shared" si="519"/>
        <v>1212</v>
      </c>
      <c r="T1316" s="17">
        <f t="shared" si="516"/>
        <v>1212</v>
      </c>
      <c r="U1316" s="1">
        <f t="shared" si="517"/>
        <v>1212</v>
      </c>
    </row>
    <row r="1317" spans="14:21" x14ac:dyDescent="0.2">
      <c r="N1317" s="1">
        <f t="shared" si="518"/>
        <v>1213</v>
      </c>
      <c r="O1317" s="17">
        <f t="shared" si="519"/>
        <v>1213</v>
      </c>
      <c r="T1317" s="17">
        <f t="shared" si="516"/>
        <v>1213</v>
      </c>
      <c r="U1317" s="1">
        <f t="shared" si="517"/>
        <v>1213</v>
      </c>
    </row>
    <row r="1318" spans="14:21" x14ac:dyDescent="0.2">
      <c r="N1318" s="1">
        <f t="shared" si="518"/>
        <v>1214</v>
      </c>
      <c r="O1318" s="17">
        <f t="shared" si="519"/>
        <v>1214</v>
      </c>
      <c r="T1318" s="17">
        <f t="shared" si="516"/>
        <v>1214</v>
      </c>
      <c r="U1318" s="1">
        <f t="shared" si="517"/>
        <v>1214</v>
      </c>
    </row>
    <row r="1319" spans="14:21" x14ac:dyDescent="0.2">
      <c r="N1319" s="1">
        <f t="shared" si="518"/>
        <v>1215</v>
      </c>
      <c r="O1319" s="17">
        <f t="shared" si="519"/>
        <v>1215</v>
      </c>
      <c r="T1319" s="17">
        <f t="shared" si="516"/>
        <v>1215</v>
      </c>
      <c r="U1319" s="1">
        <f t="shared" si="517"/>
        <v>1215</v>
      </c>
    </row>
    <row r="1320" spans="14:21" x14ac:dyDescent="0.2">
      <c r="N1320" s="1">
        <f t="shared" si="518"/>
        <v>1216</v>
      </c>
      <c r="O1320" s="17">
        <f t="shared" si="519"/>
        <v>1216</v>
      </c>
      <c r="T1320" s="17">
        <f t="shared" si="516"/>
        <v>1216</v>
      </c>
      <c r="U1320" s="1">
        <f t="shared" si="517"/>
        <v>1216</v>
      </c>
    </row>
    <row r="1321" spans="14:21" x14ac:dyDescent="0.2">
      <c r="N1321" s="1">
        <f t="shared" si="518"/>
        <v>1217</v>
      </c>
      <c r="O1321" s="17">
        <f t="shared" si="519"/>
        <v>1217</v>
      </c>
      <c r="T1321" s="17">
        <f t="shared" si="516"/>
        <v>1217</v>
      </c>
      <c r="U1321" s="1">
        <f t="shared" si="517"/>
        <v>1217</v>
      </c>
    </row>
    <row r="1322" spans="14:21" x14ac:dyDescent="0.2">
      <c r="N1322" s="1">
        <f t="shared" si="518"/>
        <v>1218</v>
      </c>
      <c r="O1322" s="17">
        <f t="shared" si="519"/>
        <v>1218</v>
      </c>
      <c r="T1322" s="17">
        <f t="shared" si="516"/>
        <v>1218</v>
      </c>
      <c r="U1322" s="1">
        <f t="shared" si="517"/>
        <v>1218</v>
      </c>
    </row>
    <row r="1323" spans="14:21" x14ac:dyDescent="0.2">
      <c r="N1323" s="1">
        <f t="shared" si="518"/>
        <v>1219</v>
      </c>
      <c r="O1323" s="17">
        <f t="shared" si="519"/>
        <v>1219</v>
      </c>
      <c r="T1323" s="17">
        <f t="shared" si="516"/>
        <v>1219</v>
      </c>
      <c r="U1323" s="1">
        <f t="shared" si="517"/>
        <v>1219</v>
      </c>
    </row>
    <row r="1324" spans="14:21" x14ac:dyDescent="0.2">
      <c r="N1324" s="1">
        <f t="shared" si="518"/>
        <v>1220</v>
      </c>
      <c r="O1324" s="17">
        <f t="shared" si="519"/>
        <v>1220</v>
      </c>
      <c r="T1324" s="17">
        <f t="shared" si="516"/>
        <v>1220</v>
      </c>
      <c r="U1324" s="1">
        <f t="shared" si="517"/>
        <v>1220</v>
      </c>
    </row>
    <row r="1325" spans="14:21" x14ac:dyDescent="0.2">
      <c r="N1325" s="1">
        <f t="shared" si="518"/>
        <v>1221</v>
      </c>
      <c r="O1325" s="17">
        <f t="shared" si="519"/>
        <v>1221</v>
      </c>
      <c r="T1325" s="17">
        <f t="shared" si="516"/>
        <v>1221</v>
      </c>
      <c r="U1325" s="1">
        <f t="shared" si="517"/>
        <v>1221</v>
      </c>
    </row>
    <row r="1326" spans="14:21" x14ac:dyDescent="0.2">
      <c r="N1326" s="1">
        <f t="shared" si="518"/>
        <v>1222</v>
      </c>
      <c r="O1326" s="17">
        <f t="shared" si="519"/>
        <v>1222</v>
      </c>
      <c r="T1326" s="17">
        <f t="shared" si="516"/>
        <v>1222</v>
      </c>
      <c r="U1326" s="1">
        <f t="shared" si="517"/>
        <v>1222</v>
      </c>
    </row>
    <row r="1327" spans="14:21" x14ac:dyDescent="0.2">
      <c r="N1327" s="1">
        <f t="shared" si="518"/>
        <v>1223</v>
      </c>
      <c r="O1327" s="17">
        <f t="shared" si="519"/>
        <v>1223</v>
      </c>
      <c r="T1327" s="17">
        <f t="shared" si="516"/>
        <v>1223</v>
      </c>
      <c r="U1327" s="1">
        <f t="shared" si="517"/>
        <v>1223</v>
      </c>
    </row>
    <row r="1328" spans="14:21" x14ac:dyDescent="0.2">
      <c r="N1328" s="1">
        <f t="shared" si="518"/>
        <v>1224</v>
      </c>
      <c r="O1328" s="17">
        <f t="shared" si="519"/>
        <v>1224</v>
      </c>
      <c r="T1328" s="17">
        <f t="shared" si="516"/>
        <v>1224</v>
      </c>
      <c r="U1328" s="1">
        <f t="shared" si="517"/>
        <v>1224</v>
      </c>
    </row>
    <row r="1329" spans="14:21" x14ac:dyDescent="0.2">
      <c r="N1329" s="1">
        <f t="shared" si="518"/>
        <v>1225</v>
      </c>
      <c r="O1329" s="17">
        <f t="shared" si="519"/>
        <v>1225</v>
      </c>
      <c r="T1329" s="17">
        <f t="shared" si="516"/>
        <v>1225</v>
      </c>
      <c r="U1329" s="1">
        <f t="shared" si="517"/>
        <v>1225</v>
      </c>
    </row>
    <row r="1330" spans="14:21" x14ac:dyDescent="0.2">
      <c r="N1330" s="1">
        <f t="shared" si="518"/>
        <v>1226</v>
      </c>
      <c r="O1330" s="17">
        <f t="shared" si="519"/>
        <v>1226</v>
      </c>
      <c r="T1330" s="17">
        <f t="shared" si="516"/>
        <v>1226</v>
      </c>
      <c r="U1330" s="1">
        <f t="shared" si="517"/>
        <v>1226</v>
      </c>
    </row>
    <row r="1331" spans="14:21" x14ac:dyDescent="0.2">
      <c r="N1331" s="1">
        <f t="shared" si="518"/>
        <v>1227</v>
      </c>
      <c r="O1331" s="17">
        <f t="shared" si="519"/>
        <v>1227</v>
      </c>
      <c r="T1331" s="17">
        <f t="shared" si="516"/>
        <v>1227</v>
      </c>
      <c r="U1331" s="1">
        <f t="shared" si="517"/>
        <v>1227</v>
      </c>
    </row>
    <row r="1332" spans="14:21" x14ac:dyDescent="0.2">
      <c r="N1332" s="1">
        <f t="shared" si="518"/>
        <v>1228</v>
      </c>
      <c r="O1332" s="17">
        <f t="shared" si="519"/>
        <v>1228</v>
      </c>
      <c r="T1332" s="17">
        <f t="shared" si="516"/>
        <v>1228</v>
      </c>
      <c r="U1332" s="1">
        <f t="shared" si="517"/>
        <v>1228</v>
      </c>
    </row>
    <row r="1333" spans="14:21" x14ac:dyDescent="0.2">
      <c r="N1333" s="1">
        <f t="shared" si="518"/>
        <v>1229</v>
      </c>
      <c r="O1333" s="17">
        <f t="shared" si="519"/>
        <v>1229</v>
      </c>
      <c r="T1333" s="17">
        <f t="shared" si="516"/>
        <v>1229</v>
      </c>
      <c r="U1333" s="1">
        <f t="shared" si="517"/>
        <v>1229</v>
      </c>
    </row>
    <row r="1334" spans="14:21" x14ac:dyDescent="0.2">
      <c r="N1334" s="1">
        <f t="shared" si="518"/>
        <v>1230</v>
      </c>
      <c r="O1334" s="17">
        <f t="shared" si="519"/>
        <v>1230</v>
      </c>
      <c r="T1334" s="17">
        <f t="shared" si="516"/>
        <v>1230</v>
      </c>
      <c r="U1334" s="1">
        <f t="shared" si="517"/>
        <v>1230</v>
      </c>
    </row>
    <row r="1335" spans="14:21" x14ac:dyDescent="0.2">
      <c r="N1335" s="1">
        <f t="shared" si="518"/>
        <v>1231</v>
      </c>
      <c r="O1335" s="17">
        <f t="shared" si="519"/>
        <v>1231</v>
      </c>
      <c r="T1335" s="17">
        <f t="shared" si="516"/>
        <v>1231</v>
      </c>
      <c r="U1335" s="1">
        <f t="shared" si="517"/>
        <v>1231</v>
      </c>
    </row>
    <row r="1336" spans="14:21" x14ac:dyDescent="0.2">
      <c r="N1336" s="1">
        <f t="shared" si="518"/>
        <v>1232</v>
      </c>
      <c r="O1336" s="17">
        <f t="shared" si="519"/>
        <v>1232</v>
      </c>
      <c r="T1336" s="17">
        <f t="shared" si="516"/>
        <v>1232</v>
      </c>
      <c r="U1336" s="1">
        <f t="shared" si="517"/>
        <v>1232</v>
      </c>
    </row>
    <row r="1337" spans="14:21" x14ac:dyDescent="0.2">
      <c r="N1337" s="1">
        <f t="shared" si="518"/>
        <v>1233</v>
      </c>
      <c r="O1337" s="17">
        <f t="shared" si="519"/>
        <v>1233</v>
      </c>
      <c r="T1337" s="17">
        <f t="shared" si="516"/>
        <v>1233</v>
      </c>
      <c r="U1337" s="1">
        <f t="shared" si="517"/>
        <v>1233</v>
      </c>
    </row>
    <row r="1338" spans="14:21" x14ac:dyDescent="0.2">
      <c r="N1338" s="1">
        <f t="shared" si="518"/>
        <v>1234</v>
      </c>
      <c r="O1338" s="17">
        <f t="shared" si="519"/>
        <v>1234</v>
      </c>
      <c r="T1338" s="17">
        <f t="shared" si="516"/>
        <v>1234</v>
      </c>
      <c r="U1338" s="1">
        <f t="shared" si="517"/>
        <v>1234</v>
      </c>
    </row>
    <row r="1339" spans="14:21" x14ac:dyDescent="0.2">
      <c r="N1339" s="1">
        <f t="shared" si="518"/>
        <v>1235</v>
      </c>
      <c r="O1339" s="17">
        <f t="shared" si="519"/>
        <v>1235</v>
      </c>
      <c r="T1339" s="17">
        <f t="shared" si="516"/>
        <v>1235</v>
      </c>
      <c r="U1339" s="1">
        <f t="shared" si="517"/>
        <v>1235</v>
      </c>
    </row>
    <row r="1340" spans="14:21" x14ac:dyDescent="0.2">
      <c r="N1340" s="1">
        <f t="shared" si="518"/>
        <v>1236</v>
      </c>
      <c r="O1340" s="17">
        <f t="shared" si="519"/>
        <v>1236</v>
      </c>
      <c r="T1340" s="17">
        <f t="shared" si="516"/>
        <v>1236</v>
      </c>
      <c r="U1340" s="1">
        <f t="shared" si="517"/>
        <v>1236</v>
      </c>
    </row>
    <row r="1341" spans="14:21" x14ac:dyDescent="0.2">
      <c r="N1341" s="1">
        <f t="shared" si="518"/>
        <v>1237</v>
      </c>
      <c r="O1341" s="17">
        <f t="shared" si="519"/>
        <v>1237</v>
      </c>
      <c r="T1341" s="17">
        <f t="shared" si="516"/>
        <v>1237</v>
      </c>
      <c r="U1341" s="1">
        <f t="shared" si="517"/>
        <v>1237</v>
      </c>
    </row>
    <row r="1342" spans="14:21" x14ac:dyDescent="0.2">
      <c r="N1342" s="1">
        <f t="shared" si="518"/>
        <v>1238</v>
      </c>
      <c r="O1342" s="17">
        <f t="shared" si="519"/>
        <v>1238</v>
      </c>
      <c r="T1342" s="17">
        <f t="shared" si="516"/>
        <v>1238</v>
      </c>
      <c r="U1342" s="1">
        <f t="shared" si="517"/>
        <v>1238</v>
      </c>
    </row>
    <row r="1343" spans="14:21" x14ac:dyDescent="0.2">
      <c r="N1343" s="1">
        <f t="shared" si="518"/>
        <v>1239</v>
      </c>
      <c r="O1343" s="17">
        <f t="shared" si="519"/>
        <v>1239</v>
      </c>
      <c r="T1343" s="17">
        <f t="shared" si="516"/>
        <v>1239</v>
      </c>
      <c r="U1343" s="1">
        <f t="shared" si="517"/>
        <v>1239</v>
      </c>
    </row>
    <row r="1344" spans="14:21" x14ac:dyDescent="0.2">
      <c r="N1344" s="1">
        <f t="shared" si="518"/>
        <v>1240</v>
      </c>
      <c r="O1344" s="17">
        <f t="shared" si="519"/>
        <v>1240</v>
      </c>
      <c r="T1344" s="17">
        <f t="shared" si="516"/>
        <v>1240</v>
      </c>
      <c r="U1344" s="1">
        <f t="shared" si="517"/>
        <v>1240</v>
      </c>
    </row>
    <row r="1345" spans="14:21" x14ac:dyDescent="0.2">
      <c r="N1345" s="1">
        <f t="shared" si="518"/>
        <v>1241</v>
      </c>
      <c r="O1345" s="17">
        <f t="shared" si="519"/>
        <v>1241</v>
      </c>
      <c r="T1345" s="17">
        <f t="shared" si="516"/>
        <v>1241</v>
      </c>
      <c r="U1345" s="1">
        <f t="shared" si="517"/>
        <v>1241</v>
      </c>
    </row>
    <row r="1346" spans="14:21" x14ac:dyDescent="0.2">
      <c r="N1346" s="1">
        <f t="shared" si="518"/>
        <v>1242</v>
      </c>
      <c r="O1346" s="17">
        <f t="shared" si="519"/>
        <v>1242</v>
      </c>
      <c r="T1346" s="17">
        <f t="shared" si="516"/>
        <v>1242</v>
      </c>
      <c r="U1346" s="1">
        <f t="shared" si="517"/>
        <v>1242</v>
      </c>
    </row>
    <row r="1347" spans="14:21" x14ac:dyDescent="0.2">
      <c r="N1347" s="1">
        <f t="shared" si="518"/>
        <v>1243</v>
      </c>
      <c r="O1347" s="17">
        <f t="shared" si="519"/>
        <v>1243</v>
      </c>
      <c r="T1347" s="17">
        <f t="shared" si="516"/>
        <v>1243</v>
      </c>
      <c r="U1347" s="1">
        <f t="shared" si="517"/>
        <v>1243</v>
      </c>
    </row>
    <row r="1348" spans="14:21" x14ac:dyDescent="0.2">
      <c r="N1348" s="1">
        <f t="shared" si="518"/>
        <v>1244</v>
      </c>
      <c r="O1348" s="17">
        <f t="shared" si="519"/>
        <v>1244</v>
      </c>
      <c r="T1348" s="17">
        <f t="shared" si="516"/>
        <v>1244</v>
      </c>
      <c r="U1348" s="1">
        <f t="shared" si="517"/>
        <v>1244</v>
      </c>
    </row>
    <row r="1349" spans="14:21" x14ac:dyDescent="0.2">
      <c r="N1349" s="1">
        <f t="shared" si="518"/>
        <v>1245</v>
      </c>
      <c r="O1349" s="17">
        <f t="shared" si="519"/>
        <v>1245</v>
      </c>
      <c r="T1349" s="17">
        <f t="shared" si="516"/>
        <v>1245</v>
      </c>
      <c r="U1349" s="1">
        <f t="shared" si="517"/>
        <v>1245</v>
      </c>
    </row>
    <row r="1350" spans="14:21" x14ac:dyDescent="0.2">
      <c r="N1350" s="1">
        <f t="shared" si="518"/>
        <v>1246</v>
      </c>
      <c r="O1350" s="17">
        <f t="shared" si="519"/>
        <v>1246</v>
      </c>
      <c r="T1350" s="17">
        <f t="shared" si="516"/>
        <v>1246</v>
      </c>
      <c r="U1350" s="1">
        <f t="shared" si="517"/>
        <v>1246</v>
      </c>
    </row>
    <row r="1351" spans="14:21" x14ac:dyDescent="0.2">
      <c r="N1351" s="1">
        <f t="shared" si="518"/>
        <v>1247</v>
      </c>
      <c r="O1351" s="17">
        <f t="shared" si="519"/>
        <v>1247</v>
      </c>
      <c r="T1351" s="17">
        <f t="shared" si="516"/>
        <v>1247</v>
      </c>
      <c r="U1351" s="1">
        <f t="shared" si="517"/>
        <v>1247</v>
      </c>
    </row>
    <row r="1352" spans="14:21" x14ac:dyDescent="0.2">
      <c r="N1352" s="1">
        <f t="shared" si="518"/>
        <v>1248</v>
      </c>
      <c r="O1352" s="17">
        <f t="shared" si="519"/>
        <v>1248</v>
      </c>
      <c r="T1352" s="17">
        <f t="shared" si="516"/>
        <v>1248</v>
      </c>
      <c r="U1352" s="1">
        <f t="shared" si="517"/>
        <v>1248</v>
      </c>
    </row>
    <row r="1353" spans="14:21" x14ac:dyDescent="0.2">
      <c r="N1353" s="1">
        <f t="shared" si="518"/>
        <v>1249</v>
      </c>
      <c r="O1353" s="17">
        <f t="shared" si="519"/>
        <v>1249</v>
      </c>
      <c r="T1353" s="17">
        <f t="shared" si="516"/>
        <v>1249</v>
      </c>
      <c r="U1353" s="1">
        <f t="shared" si="517"/>
        <v>1249</v>
      </c>
    </row>
    <row r="1354" spans="14:21" x14ac:dyDescent="0.2">
      <c r="N1354" s="1">
        <f t="shared" si="518"/>
        <v>1250</v>
      </c>
      <c r="O1354" s="17">
        <f t="shared" si="519"/>
        <v>1250</v>
      </c>
      <c r="T1354" s="17">
        <f t="shared" si="516"/>
        <v>1250</v>
      </c>
      <c r="U1354" s="1">
        <f t="shared" si="517"/>
        <v>1250</v>
      </c>
    </row>
    <row r="1355" spans="14:21" x14ac:dyDescent="0.2">
      <c r="N1355" s="1">
        <f t="shared" si="518"/>
        <v>1251</v>
      </c>
      <c r="O1355" s="17">
        <f t="shared" si="519"/>
        <v>1251</v>
      </c>
      <c r="T1355" s="17">
        <f t="shared" si="516"/>
        <v>1251</v>
      </c>
      <c r="U1355" s="1">
        <f t="shared" si="517"/>
        <v>1251</v>
      </c>
    </row>
    <row r="1356" spans="14:21" x14ac:dyDescent="0.2">
      <c r="N1356" s="1">
        <f t="shared" si="518"/>
        <v>1252</v>
      </c>
      <c r="O1356" s="17">
        <f t="shared" si="519"/>
        <v>1252</v>
      </c>
      <c r="T1356" s="17">
        <f t="shared" si="516"/>
        <v>1252</v>
      </c>
      <c r="U1356" s="1">
        <f t="shared" si="517"/>
        <v>1252</v>
      </c>
    </row>
    <row r="1357" spans="14:21" x14ac:dyDescent="0.2">
      <c r="N1357" s="1">
        <f t="shared" si="518"/>
        <v>1253</v>
      </c>
      <c r="O1357" s="17">
        <f t="shared" si="519"/>
        <v>1253</v>
      </c>
      <c r="T1357" s="17">
        <f t="shared" si="516"/>
        <v>1253</v>
      </c>
      <c r="U1357" s="1">
        <f t="shared" si="517"/>
        <v>1253</v>
      </c>
    </row>
    <row r="1358" spans="14:21" x14ac:dyDescent="0.2">
      <c r="N1358" s="1">
        <f t="shared" si="518"/>
        <v>1254</v>
      </c>
      <c r="O1358" s="17">
        <f t="shared" si="519"/>
        <v>1254</v>
      </c>
      <c r="T1358" s="17">
        <f t="shared" si="516"/>
        <v>1254</v>
      </c>
      <c r="U1358" s="1">
        <f t="shared" si="517"/>
        <v>1254</v>
      </c>
    </row>
    <row r="1359" spans="14:21" x14ac:dyDescent="0.2">
      <c r="N1359" s="1">
        <f t="shared" si="518"/>
        <v>1255</v>
      </c>
      <c r="O1359" s="17">
        <f t="shared" si="519"/>
        <v>1255</v>
      </c>
      <c r="T1359" s="17">
        <f t="shared" si="516"/>
        <v>1255</v>
      </c>
      <c r="U1359" s="1">
        <f t="shared" si="517"/>
        <v>1255</v>
      </c>
    </row>
    <row r="1360" spans="14:21" x14ac:dyDescent="0.2">
      <c r="N1360" s="1">
        <f t="shared" si="518"/>
        <v>1256</v>
      </c>
      <c r="O1360" s="17">
        <f t="shared" si="519"/>
        <v>1256</v>
      </c>
      <c r="T1360" s="17">
        <f t="shared" si="516"/>
        <v>1256</v>
      </c>
      <c r="U1360" s="1">
        <f t="shared" si="517"/>
        <v>1256</v>
      </c>
    </row>
    <row r="1361" spans="14:21" x14ac:dyDescent="0.2">
      <c r="N1361" s="1">
        <f t="shared" si="518"/>
        <v>1257</v>
      </c>
      <c r="O1361" s="17">
        <f t="shared" si="519"/>
        <v>1257</v>
      </c>
      <c r="T1361" s="17">
        <f t="shared" si="516"/>
        <v>1257</v>
      </c>
      <c r="U1361" s="1">
        <f t="shared" si="517"/>
        <v>1257</v>
      </c>
    </row>
    <row r="1362" spans="14:21" x14ac:dyDescent="0.2">
      <c r="N1362" s="1">
        <f t="shared" si="518"/>
        <v>1258</v>
      </c>
      <c r="O1362" s="17">
        <f t="shared" si="519"/>
        <v>1258</v>
      </c>
      <c r="T1362" s="17">
        <f t="shared" si="516"/>
        <v>1258</v>
      </c>
      <c r="U1362" s="1">
        <f t="shared" si="517"/>
        <v>1258</v>
      </c>
    </row>
    <row r="1363" spans="14:21" x14ac:dyDescent="0.2">
      <c r="N1363" s="1">
        <f t="shared" si="518"/>
        <v>1259</v>
      </c>
      <c r="O1363" s="17">
        <f t="shared" si="519"/>
        <v>1259</v>
      </c>
      <c r="T1363" s="17">
        <f t="shared" si="516"/>
        <v>1259</v>
      </c>
      <c r="U1363" s="1">
        <f t="shared" si="517"/>
        <v>1259</v>
      </c>
    </row>
    <row r="1364" spans="14:21" x14ac:dyDescent="0.2">
      <c r="N1364" s="1">
        <f t="shared" si="518"/>
        <v>1260</v>
      </c>
      <c r="O1364" s="17">
        <f t="shared" si="519"/>
        <v>1260</v>
      </c>
      <c r="T1364" s="17">
        <f t="shared" si="516"/>
        <v>1260</v>
      </c>
      <c r="U1364" s="1">
        <f t="shared" si="517"/>
        <v>1260</v>
      </c>
    </row>
    <row r="1365" spans="14:21" x14ac:dyDescent="0.2">
      <c r="N1365" s="1">
        <f t="shared" si="518"/>
        <v>1261</v>
      </c>
      <c r="O1365" s="17">
        <f t="shared" si="519"/>
        <v>1261</v>
      </c>
      <c r="T1365" s="17">
        <f t="shared" si="516"/>
        <v>1261</v>
      </c>
      <c r="U1365" s="1">
        <f t="shared" si="517"/>
        <v>1261</v>
      </c>
    </row>
    <row r="1366" spans="14:21" x14ac:dyDescent="0.2">
      <c r="N1366" s="1">
        <f t="shared" si="518"/>
        <v>1262</v>
      </c>
      <c r="O1366" s="17">
        <f t="shared" si="519"/>
        <v>1262</v>
      </c>
      <c r="T1366" s="17">
        <f t="shared" si="516"/>
        <v>1262</v>
      </c>
      <c r="U1366" s="1">
        <f t="shared" si="517"/>
        <v>1262</v>
      </c>
    </row>
    <row r="1367" spans="14:21" x14ac:dyDescent="0.2">
      <c r="N1367" s="1">
        <f t="shared" si="518"/>
        <v>1263</v>
      </c>
      <c r="O1367" s="17">
        <f t="shared" si="519"/>
        <v>1263</v>
      </c>
      <c r="T1367" s="17">
        <f t="shared" si="516"/>
        <v>1263</v>
      </c>
      <c r="U1367" s="1">
        <f t="shared" si="517"/>
        <v>1263</v>
      </c>
    </row>
    <row r="1368" spans="14:21" x14ac:dyDescent="0.2">
      <c r="N1368" s="1">
        <f t="shared" si="518"/>
        <v>1264</v>
      </c>
      <c r="O1368" s="17">
        <f t="shared" si="519"/>
        <v>1264</v>
      </c>
      <c r="T1368" s="17">
        <f t="shared" si="516"/>
        <v>1264</v>
      </c>
      <c r="U1368" s="1">
        <f t="shared" si="517"/>
        <v>1264</v>
      </c>
    </row>
    <row r="1369" spans="14:21" x14ac:dyDescent="0.2">
      <c r="N1369" s="1">
        <f t="shared" si="518"/>
        <v>1265</v>
      </c>
      <c r="O1369" s="17">
        <f t="shared" si="519"/>
        <v>1265</v>
      </c>
      <c r="T1369" s="17">
        <f t="shared" ref="T1369:T1432" si="520">N1369</f>
        <v>1265</v>
      </c>
      <c r="U1369" s="1">
        <f t="shared" ref="U1369:U1432" si="521">N1369</f>
        <v>1265</v>
      </c>
    </row>
    <row r="1370" spans="14:21" x14ac:dyDescent="0.2">
      <c r="N1370" s="1">
        <f t="shared" ref="N1370:N1433" si="522">N1369+1</f>
        <v>1266</v>
      </c>
      <c r="O1370" s="17">
        <f t="shared" ref="O1370:O1433" si="523">O1369+1</f>
        <v>1266</v>
      </c>
      <c r="T1370" s="17">
        <f t="shared" si="520"/>
        <v>1266</v>
      </c>
      <c r="U1370" s="1">
        <f t="shared" si="521"/>
        <v>1266</v>
      </c>
    </row>
    <row r="1371" spans="14:21" x14ac:dyDescent="0.2">
      <c r="N1371" s="1">
        <f t="shared" si="522"/>
        <v>1267</v>
      </c>
      <c r="O1371" s="17">
        <f t="shared" si="523"/>
        <v>1267</v>
      </c>
      <c r="T1371" s="17">
        <f t="shared" si="520"/>
        <v>1267</v>
      </c>
      <c r="U1371" s="1">
        <f t="shared" si="521"/>
        <v>1267</v>
      </c>
    </row>
    <row r="1372" spans="14:21" x14ac:dyDescent="0.2">
      <c r="N1372" s="1">
        <f t="shared" si="522"/>
        <v>1268</v>
      </c>
      <c r="O1372" s="17">
        <f t="shared" si="523"/>
        <v>1268</v>
      </c>
      <c r="T1372" s="17">
        <f t="shared" si="520"/>
        <v>1268</v>
      </c>
      <c r="U1372" s="1">
        <f t="shared" si="521"/>
        <v>1268</v>
      </c>
    </row>
    <row r="1373" spans="14:21" x14ac:dyDescent="0.2">
      <c r="N1373" s="1">
        <f t="shared" si="522"/>
        <v>1269</v>
      </c>
      <c r="O1373" s="17">
        <f t="shared" si="523"/>
        <v>1269</v>
      </c>
      <c r="T1373" s="17">
        <f t="shared" si="520"/>
        <v>1269</v>
      </c>
      <c r="U1373" s="1">
        <f t="shared" si="521"/>
        <v>1269</v>
      </c>
    </row>
    <row r="1374" spans="14:21" x14ac:dyDescent="0.2">
      <c r="N1374" s="1">
        <f t="shared" si="522"/>
        <v>1270</v>
      </c>
      <c r="O1374" s="17">
        <f t="shared" si="523"/>
        <v>1270</v>
      </c>
      <c r="T1374" s="17">
        <f t="shared" si="520"/>
        <v>1270</v>
      </c>
      <c r="U1374" s="1">
        <f t="shared" si="521"/>
        <v>1270</v>
      </c>
    </row>
    <row r="1375" spans="14:21" x14ac:dyDescent="0.2">
      <c r="N1375" s="1">
        <f t="shared" si="522"/>
        <v>1271</v>
      </c>
      <c r="O1375" s="17">
        <f t="shared" si="523"/>
        <v>1271</v>
      </c>
      <c r="T1375" s="17">
        <f t="shared" si="520"/>
        <v>1271</v>
      </c>
      <c r="U1375" s="1">
        <f t="shared" si="521"/>
        <v>1271</v>
      </c>
    </row>
    <row r="1376" spans="14:21" x14ac:dyDescent="0.2">
      <c r="N1376" s="1">
        <f t="shared" si="522"/>
        <v>1272</v>
      </c>
      <c r="O1376" s="17">
        <f t="shared" si="523"/>
        <v>1272</v>
      </c>
      <c r="T1376" s="17">
        <f t="shared" si="520"/>
        <v>1272</v>
      </c>
      <c r="U1376" s="1">
        <f t="shared" si="521"/>
        <v>1272</v>
      </c>
    </row>
    <row r="1377" spans="14:21" x14ac:dyDescent="0.2">
      <c r="N1377" s="1">
        <f t="shared" si="522"/>
        <v>1273</v>
      </c>
      <c r="O1377" s="17">
        <f t="shared" si="523"/>
        <v>1273</v>
      </c>
      <c r="T1377" s="17">
        <f t="shared" si="520"/>
        <v>1273</v>
      </c>
      <c r="U1377" s="1">
        <f t="shared" si="521"/>
        <v>1273</v>
      </c>
    </row>
    <row r="1378" spans="14:21" x14ac:dyDescent="0.2">
      <c r="N1378" s="1">
        <f t="shared" si="522"/>
        <v>1274</v>
      </c>
      <c r="O1378" s="17">
        <f t="shared" si="523"/>
        <v>1274</v>
      </c>
      <c r="T1378" s="17">
        <f t="shared" si="520"/>
        <v>1274</v>
      </c>
      <c r="U1378" s="1">
        <f t="shared" si="521"/>
        <v>1274</v>
      </c>
    </row>
    <row r="1379" spans="14:21" x14ac:dyDescent="0.2">
      <c r="N1379" s="1">
        <f t="shared" si="522"/>
        <v>1275</v>
      </c>
      <c r="O1379" s="17">
        <f t="shared" si="523"/>
        <v>1275</v>
      </c>
      <c r="T1379" s="17">
        <f t="shared" si="520"/>
        <v>1275</v>
      </c>
      <c r="U1379" s="1">
        <f t="shared" si="521"/>
        <v>1275</v>
      </c>
    </row>
    <row r="1380" spans="14:21" x14ac:dyDescent="0.2">
      <c r="N1380" s="1">
        <f t="shared" si="522"/>
        <v>1276</v>
      </c>
      <c r="O1380" s="17">
        <f t="shared" si="523"/>
        <v>1276</v>
      </c>
      <c r="T1380" s="17">
        <f t="shared" si="520"/>
        <v>1276</v>
      </c>
      <c r="U1380" s="1">
        <f t="shared" si="521"/>
        <v>1276</v>
      </c>
    </row>
    <row r="1381" spans="14:21" x14ac:dyDescent="0.2">
      <c r="N1381" s="1">
        <f t="shared" si="522"/>
        <v>1277</v>
      </c>
      <c r="O1381" s="17">
        <f t="shared" si="523"/>
        <v>1277</v>
      </c>
      <c r="T1381" s="17">
        <f t="shared" si="520"/>
        <v>1277</v>
      </c>
      <c r="U1381" s="1">
        <f t="shared" si="521"/>
        <v>1277</v>
      </c>
    </row>
    <row r="1382" spans="14:21" x14ac:dyDescent="0.2">
      <c r="N1382" s="1">
        <f t="shared" si="522"/>
        <v>1278</v>
      </c>
      <c r="O1382" s="17">
        <f t="shared" si="523"/>
        <v>1278</v>
      </c>
      <c r="T1382" s="17">
        <f t="shared" si="520"/>
        <v>1278</v>
      </c>
      <c r="U1382" s="1">
        <f t="shared" si="521"/>
        <v>1278</v>
      </c>
    </row>
    <row r="1383" spans="14:21" x14ac:dyDescent="0.2">
      <c r="N1383" s="1">
        <f t="shared" si="522"/>
        <v>1279</v>
      </c>
      <c r="O1383" s="17">
        <f t="shared" si="523"/>
        <v>1279</v>
      </c>
      <c r="T1383" s="17">
        <f t="shared" si="520"/>
        <v>1279</v>
      </c>
      <c r="U1383" s="1">
        <f t="shared" si="521"/>
        <v>1279</v>
      </c>
    </row>
    <row r="1384" spans="14:21" x14ac:dyDescent="0.2">
      <c r="N1384" s="1">
        <f t="shared" si="522"/>
        <v>1280</v>
      </c>
      <c r="O1384" s="17">
        <f t="shared" si="523"/>
        <v>1280</v>
      </c>
      <c r="T1384" s="17">
        <f t="shared" si="520"/>
        <v>1280</v>
      </c>
      <c r="U1384" s="1">
        <f t="shared" si="521"/>
        <v>1280</v>
      </c>
    </row>
    <row r="1385" spans="14:21" x14ac:dyDescent="0.2">
      <c r="N1385" s="1">
        <f t="shared" si="522"/>
        <v>1281</v>
      </c>
      <c r="O1385" s="17">
        <f t="shared" si="523"/>
        <v>1281</v>
      </c>
      <c r="T1385" s="17">
        <f t="shared" si="520"/>
        <v>1281</v>
      </c>
      <c r="U1385" s="1">
        <f t="shared" si="521"/>
        <v>1281</v>
      </c>
    </row>
    <row r="1386" spans="14:21" x14ac:dyDescent="0.2">
      <c r="N1386" s="1">
        <f t="shared" si="522"/>
        <v>1282</v>
      </c>
      <c r="O1386" s="17">
        <f t="shared" si="523"/>
        <v>1282</v>
      </c>
      <c r="T1386" s="17">
        <f t="shared" si="520"/>
        <v>1282</v>
      </c>
      <c r="U1386" s="1">
        <f t="shared" si="521"/>
        <v>1282</v>
      </c>
    </row>
    <row r="1387" spans="14:21" x14ac:dyDescent="0.2">
      <c r="N1387" s="1">
        <f t="shared" si="522"/>
        <v>1283</v>
      </c>
      <c r="O1387" s="17">
        <f t="shared" si="523"/>
        <v>1283</v>
      </c>
      <c r="T1387" s="17">
        <f t="shared" si="520"/>
        <v>1283</v>
      </c>
      <c r="U1387" s="1">
        <f t="shared" si="521"/>
        <v>1283</v>
      </c>
    </row>
    <row r="1388" spans="14:21" x14ac:dyDescent="0.2">
      <c r="N1388" s="1">
        <f t="shared" si="522"/>
        <v>1284</v>
      </c>
      <c r="O1388" s="17">
        <f t="shared" si="523"/>
        <v>1284</v>
      </c>
      <c r="T1388" s="17">
        <f t="shared" si="520"/>
        <v>1284</v>
      </c>
      <c r="U1388" s="1">
        <f t="shared" si="521"/>
        <v>1284</v>
      </c>
    </row>
    <row r="1389" spans="14:21" x14ac:dyDescent="0.2">
      <c r="N1389" s="1">
        <f t="shared" si="522"/>
        <v>1285</v>
      </c>
      <c r="O1389" s="17">
        <f t="shared" si="523"/>
        <v>1285</v>
      </c>
      <c r="T1389" s="17">
        <f t="shared" si="520"/>
        <v>1285</v>
      </c>
      <c r="U1389" s="1">
        <f t="shared" si="521"/>
        <v>1285</v>
      </c>
    </row>
    <row r="1390" spans="14:21" x14ac:dyDescent="0.2">
      <c r="N1390" s="1">
        <f t="shared" si="522"/>
        <v>1286</v>
      </c>
      <c r="O1390" s="17">
        <f t="shared" si="523"/>
        <v>1286</v>
      </c>
      <c r="T1390" s="17">
        <f t="shared" si="520"/>
        <v>1286</v>
      </c>
      <c r="U1390" s="1">
        <f t="shared" si="521"/>
        <v>1286</v>
      </c>
    </row>
    <row r="1391" spans="14:21" x14ac:dyDescent="0.2">
      <c r="N1391" s="1">
        <f t="shared" si="522"/>
        <v>1287</v>
      </c>
      <c r="O1391" s="17">
        <f t="shared" si="523"/>
        <v>1287</v>
      </c>
      <c r="T1391" s="17">
        <f t="shared" si="520"/>
        <v>1287</v>
      </c>
      <c r="U1391" s="1">
        <f t="shared" si="521"/>
        <v>1287</v>
      </c>
    </row>
    <row r="1392" spans="14:21" x14ac:dyDescent="0.2">
      <c r="N1392" s="1">
        <f t="shared" si="522"/>
        <v>1288</v>
      </c>
      <c r="O1392" s="17">
        <f t="shared" si="523"/>
        <v>1288</v>
      </c>
      <c r="T1392" s="17">
        <f t="shared" si="520"/>
        <v>1288</v>
      </c>
      <c r="U1392" s="1">
        <f t="shared" si="521"/>
        <v>1288</v>
      </c>
    </row>
    <row r="1393" spans="14:21" x14ac:dyDescent="0.2">
      <c r="N1393" s="1">
        <f t="shared" si="522"/>
        <v>1289</v>
      </c>
      <c r="O1393" s="17">
        <f t="shared" si="523"/>
        <v>1289</v>
      </c>
      <c r="T1393" s="17">
        <f t="shared" si="520"/>
        <v>1289</v>
      </c>
      <c r="U1393" s="1">
        <f t="shared" si="521"/>
        <v>1289</v>
      </c>
    </row>
    <row r="1394" spans="14:21" x14ac:dyDescent="0.2">
      <c r="N1394" s="1">
        <f t="shared" si="522"/>
        <v>1290</v>
      </c>
      <c r="O1394" s="17">
        <f t="shared" si="523"/>
        <v>1290</v>
      </c>
      <c r="T1394" s="17">
        <f t="shared" si="520"/>
        <v>1290</v>
      </c>
      <c r="U1394" s="1">
        <f t="shared" si="521"/>
        <v>1290</v>
      </c>
    </row>
    <row r="1395" spans="14:21" x14ac:dyDescent="0.2">
      <c r="N1395" s="1">
        <f t="shared" si="522"/>
        <v>1291</v>
      </c>
      <c r="O1395" s="17">
        <f t="shared" si="523"/>
        <v>1291</v>
      </c>
      <c r="T1395" s="17">
        <f t="shared" si="520"/>
        <v>1291</v>
      </c>
      <c r="U1395" s="1">
        <f t="shared" si="521"/>
        <v>1291</v>
      </c>
    </row>
    <row r="1396" spans="14:21" x14ac:dyDescent="0.2">
      <c r="N1396" s="1">
        <f t="shared" si="522"/>
        <v>1292</v>
      </c>
      <c r="O1396" s="17">
        <f t="shared" si="523"/>
        <v>1292</v>
      </c>
      <c r="T1396" s="17">
        <f t="shared" si="520"/>
        <v>1292</v>
      </c>
      <c r="U1396" s="1">
        <f t="shared" si="521"/>
        <v>1292</v>
      </c>
    </row>
    <row r="1397" spans="14:21" x14ac:dyDescent="0.2">
      <c r="N1397" s="1">
        <f t="shared" si="522"/>
        <v>1293</v>
      </c>
      <c r="O1397" s="17">
        <f t="shared" si="523"/>
        <v>1293</v>
      </c>
      <c r="T1397" s="17">
        <f t="shared" si="520"/>
        <v>1293</v>
      </c>
      <c r="U1397" s="1">
        <f t="shared" si="521"/>
        <v>1293</v>
      </c>
    </row>
    <row r="1398" spans="14:21" x14ac:dyDescent="0.2">
      <c r="N1398" s="1">
        <f t="shared" si="522"/>
        <v>1294</v>
      </c>
      <c r="O1398" s="17">
        <f t="shared" si="523"/>
        <v>1294</v>
      </c>
      <c r="T1398" s="17">
        <f t="shared" si="520"/>
        <v>1294</v>
      </c>
      <c r="U1398" s="1">
        <f t="shared" si="521"/>
        <v>1294</v>
      </c>
    </row>
    <row r="1399" spans="14:21" x14ac:dyDescent="0.2">
      <c r="N1399" s="1">
        <f t="shared" si="522"/>
        <v>1295</v>
      </c>
      <c r="O1399" s="17">
        <f t="shared" si="523"/>
        <v>1295</v>
      </c>
      <c r="T1399" s="17">
        <f t="shared" si="520"/>
        <v>1295</v>
      </c>
      <c r="U1399" s="1">
        <f t="shared" si="521"/>
        <v>1295</v>
      </c>
    </row>
    <row r="1400" spans="14:21" x14ac:dyDescent="0.2">
      <c r="N1400" s="1">
        <f t="shared" si="522"/>
        <v>1296</v>
      </c>
      <c r="O1400" s="17">
        <f t="shared" si="523"/>
        <v>1296</v>
      </c>
      <c r="T1400" s="17">
        <f t="shared" si="520"/>
        <v>1296</v>
      </c>
      <c r="U1400" s="1">
        <f t="shared" si="521"/>
        <v>1296</v>
      </c>
    </row>
    <row r="1401" spans="14:21" x14ac:dyDescent="0.2">
      <c r="N1401" s="1">
        <f t="shared" si="522"/>
        <v>1297</v>
      </c>
      <c r="O1401" s="17">
        <f t="shared" si="523"/>
        <v>1297</v>
      </c>
      <c r="T1401" s="17">
        <f t="shared" si="520"/>
        <v>1297</v>
      </c>
      <c r="U1401" s="1">
        <f t="shared" si="521"/>
        <v>1297</v>
      </c>
    </row>
    <row r="1402" spans="14:21" x14ac:dyDescent="0.2">
      <c r="N1402" s="1">
        <f t="shared" si="522"/>
        <v>1298</v>
      </c>
      <c r="O1402" s="17">
        <f t="shared" si="523"/>
        <v>1298</v>
      </c>
      <c r="T1402" s="17">
        <f t="shared" si="520"/>
        <v>1298</v>
      </c>
      <c r="U1402" s="1">
        <f t="shared" si="521"/>
        <v>1298</v>
      </c>
    </row>
    <row r="1403" spans="14:21" x14ac:dyDescent="0.2">
      <c r="N1403" s="1">
        <f t="shared" si="522"/>
        <v>1299</v>
      </c>
      <c r="O1403" s="17">
        <f t="shared" si="523"/>
        <v>1299</v>
      </c>
      <c r="T1403" s="17">
        <f t="shared" si="520"/>
        <v>1299</v>
      </c>
      <c r="U1403" s="1">
        <f t="shared" si="521"/>
        <v>1299</v>
      </c>
    </row>
    <row r="1404" spans="14:21" x14ac:dyDescent="0.2">
      <c r="N1404" s="1">
        <f t="shared" si="522"/>
        <v>1300</v>
      </c>
      <c r="O1404" s="17">
        <f t="shared" si="523"/>
        <v>1300</v>
      </c>
      <c r="T1404" s="17">
        <f t="shared" si="520"/>
        <v>1300</v>
      </c>
      <c r="U1404" s="1">
        <f t="shared" si="521"/>
        <v>1300</v>
      </c>
    </row>
    <row r="1405" spans="14:21" x14ac:dyDescent="0.2">
      <c r="N1405" s="1">
        <f t="shared" si="522"/>
        <v>1301</v>
      </c>
      <c r="O1405" s="17">
        <f t="shared" si="523"/>
        <v>1301</v>
      </c>
      <c r="T1405" s="17">
        <f t="shared" si="520"/>
        <v>1301</v>
      </c>
      <c r="U1405" s="1">
        <f t="shared" si="521"/>
        <v>1301</v>
      </c>
    </row>
    <row r="1406" spans="14:21" x14ac:dyDescent="0.2">
      <c r="N1406" s="1">
        <f t="shared" si="522"/>
        <v>1302</v>
      </c>
      <c r="O1406" s="17">
        <f t="shared" si="523"/>
        <v>1302</v>
      </c>
      <c r="T1406" s="17">
        <f t="shared" si="520"/>
        <v>1302</v>
      </c>
      <c r="U1406" s="1">
        <f t="shared" si="521"/>
        <v>1302</v>
      </c>
    </row>
    <row r="1407" spans="14:21" x14ac:dyDescent="0.2">
      <c r="N1407" s="1">
        <f t="shared" si="522"/>
        <v>1303</v>
      </c>
      <c r="O1407" s="17">
        <f t="shared" si="523"/>
        <v>1303</v>
      </c>
      <c r="T1407" s="17">
        <f t="shared" si="520"/>
        <v>1303</v>
      </c>
      <c r="U1407" s="1">
        <f t="shared" si="521"/>
        <v>1303</v>
      </c>
    </row>
    <row r="1408" spans="14:21" x14ac:dyDescent="0.2">
      <c r="N1408" s="1">
        <f t="shared" si="522"/>
        <v>1304</v>
      </c>
      <c r="O1408" s="17">
        <f t="shared" si="523"/>
        <v>1304</v>
      </c>
      <c r="T1408" s="17">
        <f t="shared" si="520"/>
        <v>1304</v>
      </c>
      <c r="U1408" s="1">
        <f t="shared" si="521"/>
        <v>1304</v>
      </c>
    </row>
    <row r="1409" spans="14:21" x14ac:dyDescent="0.2">
      <c r="N1409" s="1">
        <f t="shared" si="522"/>
        <v>1305</v>
      </c>
      <c r="O1409" s="17">
        <f t="shared" si="523"/>
        <v>1305</v>
      </c>
      <c r="T1409" s="17">
        <f t="shared" si="520"/>
        <v>1305</v>
      </c>
      <c r="U1409" s="1">
        <f t="shared" si="521"/>
        <v>1305</v>
      </c>
    </row>
    <row r="1410" spans="14:21" x14ac:dyDescent="0.2">
      <c r="N1410" s="1">
        <f t="shared" si="522"/>
        <v>1306</v>
      </c>
      <c r="O1410" s="17">
        <f t="shared" si="523"/>
        <v>1306</v>
      </c>
      <c r="T1410" s="17">
        <f t="shared" si="520"/>
        <v>1306</v>
      </c>
      <c r="U1410" s="1">
        <f t="shared" si="521"/>
        <v>1306</v>
      </c>
    </row>
    <row r="1411" spans="14:21" x14ac:dyDescent="0.2">
      <c r="N1411" s="1">
        <f t="shared" si="522"/>
        <v>1307</v>
      </c>
      <c r="O1411" s="17">
        <f t="shared" si="523"/>
        <v>1307</v>
      </c>
      <c r="T1411" s="17">
        <f t="shared" si="520"/>
        <v>1307</v>
      </c>
      <c r="U1411" s="1">
        <f t="shared" si="521"/>
        <v>1307</v>
      </c>
    </row>
    <row r="1412" spans="14:21" x14ac:dyDescent="0.2">
      <c r="N1412" s="1">
        <f t="shared" si="522"/>
        <v>1308</v>
      </c>
      <c r="O1412" s="17">
        <f t="shared" si="523"/>
        <v>1308</v>
      </c>
      <c r="T1412" s="17">
        <f t="shared" si="520"/>
        <v>1308</v>
      </c>
      <c r="U1412" s="1">
        <f t="shared" si="521"/>
        <v>1308</v>
      </c>
    </row>
    <row r="1413" spans="14:21" x14ac:dyDescent="0.2">
      <c r="N1413" s="1">
        <f t="shared" si="522"/>
        <v>1309</v>
      </c>
      <c r="O1413" s="17">
        <f t="shared" si="523"/>
        <v>1309</v>
      </c>
      <c r="T1413" s="17">
        <f t="shared" si="520"/>
        <v>1309</v>
      </c>
      <c r="U1413" s="1">
        <f t="shared" si="521"/>
        <v>1309</v>
      </c>
    </row>
    <row r="1414" spans="14:21" x14ac:dyDescent="0.2">
      <c r="N1414" s="1">
        <f t="shared" si="522"/>
        <v>1310</v>
      </c>
      <c r="O1414" s="17">
        <f t="shared" si="523"/>
        <v>1310</v>
      </c>
      <c r="T1414" s="17">
        <f t="shared" si="520"/>
        <v>1310</v>
      </c>
      <c r="U1414" s="1">
        <f t="shared" si="521"/>
        <v>1310</v>
      </c>
    </row>
    <row r="1415" spans="14:21" x14ac:dyDescent="0.2">
      <c r="N1415" s="1">
        <f t="shared" si="522"/>
        <v>1311</v>
      </c>
      <c r="O1415" s="17">
        <f t="shared" si="523"/>
        <v>1311</v>
      </c>
      <c r="T1415" s="17">
        <f t="shared" si="520"/>
        <v>1311</v>
      </c>
      <c r="U1415" s="1">
        <f t="shared" si="521"/>
        <v>1311</v>
      </c>
    </row>
    <row r="1416" spans="14:21" x14ac:dyDescent="0.2">
      <c r="N1416" s="1">
        <f t="shared" si="522"/>
        <v>1312</v>
      </c>
      <c r="O1416" s="17">
        <f t="shared" si="523"/>
        <v>1312</v>
      </c>
      <c r="T1416" s="17">
        <f t="shared" si="520"/>
        <v>1312</v>
      </c>
      <c r="U1416" s="1">
        <f t="shared" si="521"/>
        <v>1312</v>
      </c>
    </row>
    <row r="1417" spans="14:21" x14ac:dyDescent="0.2">
      <c r="N1417" s="1">
        <f t="shared" si="522"/>
        <v>1313</v>
      </c>
      <c r="O1417" s="17">
        <f t="shared" si="523"/>
        <v>1313</v>
      </c>
      <c r="T1417" s="17">
        <f t="shared" si="520"/>
        <v>1313</v>
      </c>
      <c r="U1417" s="1">
        <f t="shared" si="521"/>
        <v>1313</v>
      </c>
    </row>
    <row r="1418" spans="14:21" x14ac:dyDescent="0.2">
      <c r="N1418" s="1">
        <f t="shared" si="522"/>
        <v>1314</v>
      </c>
      <c r="O1418" s="17">
        <f t="shared" si="523"/>
        <v>1314</v>
      </c>
      <c r="T1418" s="17">
        <f t="shared" si="520"/>
        <v>1314</v>
      </c>
      <c r="U1418" s="1">
        <f t="shared" si="521"/>
        <v>1314</v>
      </c>
    </row>
    <row r="1419" spans="14:21" x14ac:dyDescent="0.2">
      <c r="N1419" s="1">
        <f t="shared" si="522"/>
        <v>1315</v>
      </c>
      <c r="O1419" s="17">
        <f t="shared" si="523"/>
        <v>1315</v>
      </c>
      <c r="T1419" s="17">
        <f t="shared" si="520"/>
        <v>1315</v>
      </c>
      <c r="U1419" s="1">
        <f t="shared" si="521"/>
        <v>1315</v>
      </c>
    </row>
    <row r="1420" spans="14:21" x14ac:dyDescent="0.2">
      <c r="N1420" s="1">
        <f t="shared" si="522"/>
        <v>1316</v>
      </c>
      <c r="O1420" s="17">
        <f t="shared" si="523"/>
        <v>1316</v>
      </c>
      <c r="T1420" s="17">
        <f t="shared" si="520"/>
        <v>1316</v>
      </c>
      <c r="U1420" s="1">
        <f t="shared" si="521"/>
        <v>1316</v>
      </c>
    </row>
    <row r="1421" spans="14:21" x14ac:dyDescent="0.2">
      <c r="N1421" s="1">
        <f t="shared" si="522"/>
        <v>1317</v>
      </c>
      <c r="O1421" s="17">
        <f t="shared" si="523"/>
        <v>1317</v>
      </c>
      <c r="T1421" s="17">
        <f t="shared" si="520"/>
        <v>1317</v>
      </c>
      <c r="U1421" s="1">
        <f t="shared" si="521"/>
        <v>1317</v>
      </c>
    </row>
    <row r="1422" spans="14:21" x14ac:dyDescent="0.2">
      <c r="N1422" s="1">
        <f t="shared" si="522"/>
        <v>1318</v>
      </c>
      <c r="O1422" s="17">
        <f t="shared" si="523"/>
        <v>1318</v>
      </c>
      <c r="T1422" s="17">
        <f t="shared" si="520"/>
        <v>1318</v>
      </c>
      <c r="U1422" s="1">
        <f t="shared" si="521"/>
        <v>1318</v>
      </c>
    </row>
    <row r="1423" spans="14:21" x14ac:dyDescent="0.2">
      <c r="N1423" s="1">
        <f t="shared" si="522"/>
        <v>1319</v>
      </c>
      <c r="O1423" s="17">
        <f t="shared" si="523"/>
        <v>1319</v>
      </c>
      <c r="T1423" s="17">
        <f t="shared" si="520"/>
        <v>1319</v>
      </c>
      <c r="U1423" s="1">
        <f t="shared" si="521"/>
        <v>1319</v>
      </c>
    </row>
    <row r="1424" spans="14:21" x14ac:dyDescent="0.2">
      <c r="N1424" s="1">
        <f t="shared" si="522"/>
        <v>1320</v>
      </c>
      <c r="O1424" s="17">
        <f t="shared" si="523"/>
        <v>1320</v>
      </c>
      <c r="T1424" s="17">
        <f t="shared" si="520"/>
        <v>1320</v>
      </c>
      <c r="U1424" s="1">
        <f t="shared" si="521"/>
        <v>1320</v>
      </c>
    </row>
    <row r="1425" spans="14:21" x14ac:dyDescent="0.2">
      <c r="N1425" s="1">
        <f t="shared" si="522"/>
        <v>1321</v>
      </c>
      <c r="O1425" s="17">
        <f t="shared" si="523"/>
        <v>1321</v>
      </c>
      <c r="T1425" s="17">
        <f t="shared" si="520"/>
        <v>1321</v>
      </c>
      <c r="U1425" s="1">
        <f t="shared" si="521"/>
        <v>1321</v>
      </c>
    </row>
    <row r="1426" spans="14:21" x14ac:dyDescent="0.2">
      <c r="N1426" s="1">
        <f t="shared" si="522"/>
        <v>1322</v>
      </c>
      <c r="O1426" s="17">
        <f t="shared" si="523"/>
        <v>1322</v>
      </c>
      <c r="T1426" s="17">
        <f t="shared" si="520"/>
        <v>1322</v>
      </c>
      <c r="U1426" s="1">
        <f t="shared" si="521"/>
        <v>1322</v>
      </c>
    </row>
    <row r="1427" spans="14:21" x14ac:dyDescent="0.2">
      <c r="N1427" s="1">
        <f t="shared" si="522"/>
        <v>1323</v>
      </c>
      <c r="O1427" s="17">
        <f t="shared" si="523"/>
        <v>1323</v>
      </c>
      <c r="T1427" s="17">
        <f t="shared" si="520"/>
        <v>1323</v>
      </c>
      <c r="U1427" s="1">
        <f t="shared" si="521"/>
        <v>1323</v>
      </c>
    </row>
    <row r="1428" spans="14:21" x14ac:dyDescent="0.2">
      <c r="N1428" s="1">
        <f t="shared" si="522"/>
        <v>1324</v>
      </c>
      <c r="O1428" s="17">
        <f t="shared" si="523"/>
        <v>1324</v>
      </c>
      <c r="T1428" s="17">
        <f t="shared" si="520"/>
        <v>1324</v>
      </c>
      <c r="U1428" s="1">
        <f t="shared" si="521"/>
        <v>1324</v>
      </c>
    </row>
    <row r="1429" spans="14:21" x14ac:dyDescent="0.2">
      <c r="N1429" s="1">
        <f t="shared" si="522"/>
        <v>1325</v>
      </c>
      <c r="O1429" s="17">
        <f t="shared" si="523"/>
        <v>1325</v>
      </c>
      <c r="T1429" s="17">
        <f t="shared" si="520"/>
        <v>1325</v>
      </c>
      <c r="U1429" s="1">
        <f t="shared" si="521"/>
        <v>1325</v>
      </c>
    </row>
    <row r="1430" spans="14:21" x14ac:dyDescent="0.2">
      <c r="N1430" s="1">
        <f t="shared" si="522"/>
        <v>1326</v>
      </c>
      <c r="O1430" s="17">
        <f t="shared" si="523"/>
        <v>1326</v>
      </c>
      <c r="T1430" s="17">
        <f t="shared" si="520"/>
        <v>1326</v>
      </c>
      <c r="U1430" s="1">
        <f t="shared" si="521"/>
        <v>1326</v>
      </c>
    </row>
    <row r="1431" spans="14:21" x14ac:dyDescent="0.2">
      <c r="N1431" s="1">
        <f t="shared" si="522"/>
        <v>1327</v>
      </c>
      <c r="O1431" s="17">
        <f t="shared" si="523"/>
        <v>1327</v>
      </c>
      <c r="T1431" s="17">
        <f t="shared" si="520"/>
        <v>1327</v>
      </c>
      <c r="U1431" s="1">
        <f t="shared" si="521"/>
        <v>1327</v>
      </c>
    </row>
    <row r="1432" spans="14:21" x14ac:dyDescent="0.2">
      <c r="N1432" s="1">
        <f t="shared" si="522"/>
        <v>1328</v>
      </c>
      <c r="O1432" s="17">
        <f t="shared" si="523"/>
        <v>1328</v>
      </c>
      <c r="T1432" s="17">
        <f t="shared" si="520"/>
        <v>1328</v>
      </c>
      <c r="U1432" s="1">
        <f t="shared" si="521"/>
        <v>1328</v>
      </c>
    </row>
    <row r="1433" spans="14:21" x14ac:dyDescent="0.2">
      <c r="N1433" s="1">
        <f t="shared" si="522"/>
        <v>1329</v>
      </c>
      <c r="O1433" s="17">
        <f t="shared" si="523"/>
        <v>1329</v>
      </c>
      <c r="T1433" s="17">
        <f t="shared" ref="T1433:T1496" si="524">N1433</f>
        <v>1329</v>
      </c>
      <c r="U1433" s="1">
        <f t="shared" ref="U1433:U1496" si="525">N1433</f>
        <v>1329</v>
      </c>
    </row>
    <row r="1434" spans="14:21" x14ac:dyDescent="0.2">
      <c r="N1434" s="1">
        <f t="shared" ref="N1434:N1497" si="526">N1433+1</f>
        <v>1330</v>
      </c>
      <c r="O1434" s="17">
        <f t="shared" ref="O1434:O1497" si="527">O1433+1</f>
        <v>1330</v>
      </c>
      <c r="T1434" s="17">
        <f t="shared" si="524"/>
        <v>1330</v>
      </c>
      <c r="U1434" s="1">
        <f t="shared" si="525"/>
        <v>1330</v>
      </c>
    </row>
    <row r="1435" spans="14:21" x14ac:dyDescent="0.2">
      <c r="N1435" s="1">
        <f t="shared" si="526"/>
        <v>1331</v>
      </c>
      <c r="O1435" s="17">
        <f t="shared" si="527"/>
        <v>1331</v>
      </c>
      <c r="T1435" s="17">
        <f t="shared" si="524"/>
        <v>1331</v>
      </c>
      <c r="U1435" s="1">
        <f t="shared" si="525"/>
        <v>1331</v>
      </c>
    </row>
    <row r="1436" spans="14:21" x14ac:dyDescent="0.2">
      <c r="N1436" s="1">
        <f t="shared" si="526"/>
        <v>1332</v>
      </c>
      <c r="O1436" s="17">
        <f t="shared" si="527"/>
        <v>1332</v>
      </c>
      <c r="T1436" s="17">
        <f t="shared" si="524"/>
        <v>1332</v>
      </c>
      <c r="U1436" s="1">
        <f t="shared" si="525"/>
        <v>1332</v>
      </c>
    </row>
    <row r="1437" spans="14:21" x14ac:dyDescent="0.2">
      <c r="N1437" s="1">
        <f t="shared" si="526"/>
        <v>1333</v>
      </c>
      <c r="O1437" s="17">
        <f t="shared" si="527"/>
        <v>1333</v>
      </c>
      <c r="T1437" s="17">
        <f t="shared" si="524"/>
        <v>1333</v>
      </c>
      <c r="U1437" s="1">
        <f t="shared" si="525"/>
        <v>1333</v>
      </c>
    </row>
    <row r="1438" spans="14:21" x14ac:dyDescent="0.2">
      <c r="N1438" s="1">
        <f t="shared" si="526"/>
        <v>1334</v>
      </c>
      <c r="O1438" s="17">
        <f t="shared" si="527"/>
        <v>1334</v>
      </c>
      <c r="T1438" s="17">
        <f t="shared" si="524"/>
        <v>1334</v>
      </c>
      <c r="U1438" s="1">
        <f t="shared" si="525"/>
        <v>1334</v>
      </c>
    </row>
    <row r="1439" spans="14:21" x14ac:dyDescent="0.2">
      <c r="N1439" s="1">
        <f t="shared" si="526"/>
        <v>1335</v>
      </c>
      <c r="O1439" s="17">
        <f t="shared" si="527"/>
        <v>1335</v>
      </c>
      <c r="T1439" s="17">
        <f t="shared" si="524"/>
        <v>1335</v>
      </c>
      <c r="U1439" s="1">
        <f t="shared" si="525"/>
        <v>1335</v>
      </c>
    </row>
    <row r="1440" spans="14:21" x14ac:dyDescent="0.2">
      <c r="N1440" s="1">
        <f t="shared" si="526"/>
        <v>1336</v>
      </c>
      <c r="O1440" s="17">
        <f t="shared" si="527"/>
        <v>1336</v>
      </c>
      <c r="T1440" s="17">
        <f t="shared" si="524"/>
        <v>1336</v>
      </c>
      <c r="U1440" s="1">
        <f t="shared" si="525"/>
        <v>1336</v>
      </c>
    </row>
    <row r="1441" spans="14:21" x14ac:dyDescent="0.2">
      <c r="N1441" s="1">
        <f t="shared" si="526"/>
        <v>1337</v>
      </c>
      <c r="O1441" s="17">
        <f t="shared" si="527"/>
        <v>1337</v>
      </c>
      <c r="T1441" s="17">
        <f t="shared" si="524"/>
        <v>1337</v>
      </c>
      <c r="U1441" s="1">
        <f t="shared" si="525"/>
        <v>1337</v>
      </c>
    </row>
    <row r="1442" spans="14:21" x14ac:dyDescent="0.2">
      <c r="N1442" s="1">
        <f t="shared" si="526"/>
        <v>1338</v>
      </c>
      <c r="O1442" s="17">
        <f t="shared" si="527"/>
        <v>1338</v>
      </c>
      <c r="T1442" s="17">
        <f t="shared" si="524"/>
        <v>1338</v>
      </c>
      <c r="U1442" s="1">
        <f t="shared" si="525"/>
        <v>1338</v>
      </c>
    </row>
    <row r="1443" spans="14:21" x14ac:dyDescent="0.2">
      <c r="N1443" s="1">
        <f t="shared" si="526"/>
        <v>1339</v>
      </c>
      <c r="O1443" s="17">
        <f t="shared" si="527"/>
        <v>1339</v>
      </c>
      <c r="T1443" s="17">
        <f t="shared" si="524"/>
        <v>1339</v>
      </c>
      <c r="U1443" s="1">
        <f t="shared" si="525"/>
        <v>1339</v>
      </c>
    </row>
    <row r="1444" spans="14:21" x14ac:dyDescent="0.2">
      <c r="N1444" s="1">
        <f t="shared" si="526"/>
        <v>1340</v>
      </c>
      <c r="O1444" s="17">
        <f t="shared" si="527"/>
        <v>1340</v>
      </c>
      <c r="T1444" s="17">
        <f t="shared" si="524"/>
        <v>1340</v>
      </c>
      <c r="U1444" s="1">
        <f t="shared" si="525"/>
        <v>1340</v>
      </c>
    </row>
    <row r="1445" spans="14:21" x14ac:dyDescent="0.2">
      <c r="N1445" s="1">
        <f t="shared" si="526"/>
        <v>1341</v>
      </c>
      <c r="O1445" s="17">
        <f t="shared" si="527"/>
        <v>1341</v>
      </c>
      <c r="T1445" s="17">
        <f t="shared" si="524"/>
        <v>1341</v>
      </c>
      <c r="U1445" s="1">
        <f t="shared" si="525"/>
        <v>1341</v>
      </c>
    </row>
    <row r="1446" spans="14:21" x14ac:dyDescent="0.2">
      <c r="N1446" s="1">
        <f t="shared" si="526"/>
        <v>1342</v>
      </c>
      <c r="O1446" s="17">
        <f t="shared" si="527"/>
        <v>1342</v>
      </c>
      <c r="T1446" s="17">
        <f t="shared" si="524"/>
        <v>1342</v>
      </c>
      <c r="U1446" s="1">
        <f t="shared" si="525"/>
        <v>1342</v>
      </c>
    </row>
    <row r="1447" spans="14:21" x14ac:dyDescent="0.2">
      <c r="N1447" s="1">
        <f t="shared" si="526"/>
        <v>1343</v>
      </c>
      <c r="O1447" s="17">
        <f t="shared" si="527"/>
        <v>1343</v>
      </c>
      <c r="T1447" s="17">
        <f t="shared" si="524"/>
        <v>1343</v>
      </c>
      <c r="U1447" s="1">
        <f t="shared" si="525"/>
        <v>1343</v>
      </c>
    </row>
    <row r="1448" spans="14:21" x14ac:dyDescent="0.2">
      <c r="N1448" s="1">
        <f t="shared" si="526"/>
        <v>1344</v>
      </c>
      <c r="O1448" s="17">
        <f t="shared" si="527"/>
        <v>1344</v>
      </c>
      <c r="T1448" s="17">
        <f t="shared" si="524"/>
        <v>1344</v>
      </c>
      <c r="U1448" s="1">
        <f t="shared" si="525"/>
        <v>1344</v>
      </c>
    </row>
    <row r="1449" spans="14:21" x14ac:dyDescent="0.2">
      <c r="N1449" s="1">
        <f t="shared" si="526"/>
        <v>1345</v>
      </c>
      <c r="O1449" s="17">
        <f t="shared" si="527"/>
        <v>1345</v>
      </c>
      <c r="T1449" s="17">
        <f t="shared" si="524"/>
        <v>1345</v>
      </c>
      <c r="U1449" s="1">
        <f t="shared" si="525"/>
        <v>1345</v>
      </c>
    </row>
    <row r="1450" spans="14:21" x14ac:dyDescent="0.2">
      <c r="N1450" s="1">
        <f t="shared" si="526"/>
        <v>1346</v>
      </c>
      <c r="O1450" s="17">
        <f t="shared" si="527"/>
        <v>1346</v>
      </c>
      <c r="T1450" s="17">
        <f t="shared" si="524"/>
        <v>1346</v>
      </c>
      <c r="U1450" s="1">
        <f t="shared" si="525"/>
        <v>1346</v>
      </c>
    </row>
    <row r="1451" spans="14:21" x14ac:dyDescent="0.2">
      <c r="N1451" s="1">
        <f t="shared" si="526"/>
        <v>1347</v>
      </c>
      <c r="O1451" s="17">
        <f t="shared" si="527"/>
        <v>1347</v>
      </c>
      <c r="T1451" s="17">
        <f t="shared" si="524"/>
        <v>1347</v>
      </c>
      <c r="U1451" s="1">
        <f t="shared" si="525"/>
        <v>1347</v>
      </c>
    </row>
    <row r="1452" spans="14:21" x14ac:dyDescent="0.2">
      <c r="N1452" s="1">
        <f t="shared" si="526"/>
        <v>1348</v>
      </c>
      <c r="O1452" s="17">
        <f t="shared" si="527"/>
        <v>1348</v>
      </c>
      <c r="T1452" s="17">
        <f t="shared" si="524"/>
        <v>1348</v>
      </c>
      <c r="U1452" s="1">
        <f t="shared" si="525"/>
        <v>1348</v>
      </c>
    </row>
    <row r="1453" spans="14:21" x14ac:dyDescent="0.2">
      <c r="N1453" s="1">
        <f t="shared" si="526"/>
        <v>1349</v>
      </c>
      <c r="O1453" s="17">
        <f t="shared" si="527"/>
        <v>1349</v>
      </c>
      <c r="T1453" s="17">
        <f t="shared" si="524"/>
        <v>1349</v>
      </c>
      <c r="U1453" s="1">
        <f t="shared" si="525"/>
        <v>1349</v>
      </c>
    </row>
    <row r="1454" spans="14:21" x14ac:dyDescent="0.2">
      <c r="N1454" s="1">
        <f t="shared" si="526"/>
        <v>1350</v>
      </c>
      <c r="O1454" s="17">
        <f t="shared" si="527"/>
        <v>1350</v>
      </c>
      <c r="T1454" s="17">
        <f t="shared" si="524"/>
        <v>1350</v>
      </c>
      <c r="U1454" s="1">
        <f t="shared" si="525"/>
        <v>1350</v>
      </c>
    </row>
    <row r="1455" spans="14:21" x14ac:dyDescent="0.2">
      <c r="N1455" s="1">
        <f t="shared" si="526"/>
        <v>1351</v>
      </c>
      <c r="O1455" s="17">
        <f t="shared" si="527"/>
        <v>1351</v>
      </c>
      <c r="T1455" s="17">
        <f t="shared" si="524"/>
        <v>1351</v>
      </c>
      <c r="U1455" s="1">
        <f t="shared" si="525"/>
        <v>1351</v>
      </c>
    </row>
    <row r="1456" spans="14:21" x14ac:dyDescent="0.2">
      <c r="N1456" s="1">
        <f t="shared" si="526"/>
        <v>1352</v>
      </c>
      <c r="O1456" s="17">
        <f t="shared" si="527"/>
        <v>1352</v>
      </c>
      <c r="T1456" s="17">
        <f t="shared" si="524"/>
        <v>1352</v>
      </c>
      <c r="U1456" s="1">
        <f t="shared" si="525"/>
        <v>1352</v>
      </c>
    </row>
    <row r="1457" spans="14:21" x14ac:dyDescent="0.2">
      <c r="N1457" s="1">
        <f t="shared" si="526"/>
        <v>1353</v>
      </c>
      <c r="O1457" s="17">
        <f t="shared" si="527"/>
        <v>1353</v>
      </c>
      <c r="T1457" s="17">
        <f t="shared" si="524"/>
        <v>1353</v>
      </c>
      <c r="U1457" s="1">
        <f t="shared" si="525"/>
        <v>1353</v>
      </c>
    </row>
    <row r="1458" spans="14:21" x14ac:dyDescent="0.2">
      <c r="N1458" s="1">
        <f t="shared" si="526"/>
        <v>1354</v>
      </c>
      <c r="O1458" s="17">
        <f t="shared" si="527"/>
        <v>1354</v>
      </c>
      <c r="T1458" s="17">
        <f t="shared" si="524"/>
        <v>1354</v>
      </c>
      <c r="U1458" s="1">
        <f t="shared" si="525"/>
        <v>1354</v>
      </c>
    </row>
    <row r="1459" spans="14:21" x14ac:dyDescent="0.2">
      <c r="N1459" s="1">
        <f t="shared" si="526"/>
        <v>1355</v>
      </c>
      <c r="O1459" s="17">
        <f t="shared" si="527"/>
        <v>1355</v>
      </c>
      <c r="T1459" s="17">
        <f t="shared" si="524"/>
        <v>1355</v>
      </c>
      <c r="U1459" s="1">
        <f t="shared" si="525"/>
        <v>1355</v>
      </c>
    </row>
    <row r="1460" spans="14:21" x14ac:dyDescent="0.2">
      <c r="N1460" s="1">
        <f t="shared" si="526"/>
        <v>1356</v>
      </c>
      <c r="O1460" s="17">
        <f t="shared" si="527"/>
        <v>1356</v>
      </c>
      <c r="T1460" s="17">
        <f t="shared" si="524"/>
        <v>1356</v>
      </c>
      <c r="U1460" s="1">
        <f t="shared" si="525"/>
        <v>1356</v>
      </c>
    </row>
    <row r="1461" spans="14:21" x14ac:dyDescent="0.2">
      <c r="N1461" s="1">
        <f t="shared" si="526"/>
        <v>1357</v>
      </c>
      <c r="O1461" s="17">
        <f t="shared" si="527"/>
        <v>1357</v>
      </c>
      <c r="T1461" s="17">
        <f t="shared" si="524"/>
        <v>1357</v>
      </c>
      <c r="U1461" s="1">
        <f t="shared" si="525"/>
        <v>1357</v>
      </c>
    </row>
    <row r="1462" spans="14:21" x14ac:dyDescent="0.2">
      <c r="N1462" s="1">
        <f t="shared" si="526"/>
        <v>1358</v>
      </c>
      <c r="O1462" s="17">
        <f t="shared" si="527"/>
        <v>1358</v>
      </c>
      <c r="T1462" s="17">
        <f t="shared" si="524"/>
        <v>1358</v>
      </c>
      <c r="U1462" s="1">
        <f t="shared" si="525"/>
        <v>1358</v>
      </c>
    </row>
    <row r="1463" spans="14:21" x14ac:dyDescent="0.2">
      <c r="N1463" s="1">
        <f t="shared" si="526"/>
        <v>1359</v>
      </c>
      <c r="O1463" s="17">
        <f t="shared" si="527"/>
        <v>1359</v>
      </c>
      <c r="T1463" s="17">
        <f t="shared" si="524"/>
        <v>1359</v>
      </c>
      <c r="U1463" s="1">
        <f t="shared" si="525"/>
        <v>1359</v>
      </c>
    </row>
    <row r="1464" spans="14:21" x14ac:dyDescent="0.2">
      <c r="N1464" s="1">
        <f t="shared" si="526"/>
        <v>1360</v>
      </c>
      <c r="O1464" s="17">
        <f t="shared" si="527"/>
        <v>1360</v>
      </c>
      <c r="T1464" s="17">
        <f t="shared" si="524"/>
        <v>1360</v>
      </c>
      <c r="U1464" s="1">
        <f t="shared" si="525"/>
        <v>1360</v>
      </c>
    </row>
    <row r="1465" spans="14:21" x14ac:dyDescent="0.2">
      <c r="N1465" s="1">
        <f t="shared" si="526"/>
        <v>1361</v>
      </c>
      <c r="O1465" s="17">
        <f t="shared" si="527"/>
        <v>1361</v>
      </c>
      <c r="T1465" s="17">
        <f t="shared" si="524"/>
        <v>1361</v>
      </c>
      <c r="U1465" s="1">
        <f t="shared" si="525"/>
        <v>1361</v>
      </c>
    </row>
    <row r="1466" spans="14:21" x14ac:dyDescent="0.2">
      <c r="N1466" s="1">
        <f t="shared" si="526"/>
        <v>1362</v>
      </c>
      <c r="O1466" s="17">
        <f t="shared" si="527"/>
        <v>1362</v>
      </c>
      <c r="T1466" s="17">
        <f t="shared" si="524"/>
        <v>1362</v>
      </c>
      <c r="U1466" s="1">
        <f t="shared" si="525"/>
        <v>1362</v>
      </c>
    </row>
    <row r="1467" spans="14:21" x14ac:dyDescent="0.2">
      <c r="N1467" s="1">
        <f t="shared" si="526"/>
        <v>1363</v>
      </c>
      <c r="O1467" s="17">
        <f t="shared" si="527"/>
        <v>1363</v>
      </c>
      <c r="T1467" s="17">
        <f t="shared" si="524"/>
        <v>1363</v>
      </c>
      <c r="U1467" s="1">
        <f t="shared" si="525"/>
        <v>1363</v>
      </c>
    </row>
    <row r="1468" spans="14:21" x14ac:dyDescent="0.2">
      <c r="N1468" s="1">
        <f t="shared" si="526"/>
        <v>1364</v>
      </c>
      <c r="O1468" s="17">
        <f t="shared" si="527"/>
        <v>1364</v>
      </c>
      <c r="T1468" s="17">
        <f t="shared" si="524"/>
        <v>1364</v>
      </c>
      <c r="U1468" s="1">
        <f t="shared" si="525"/>
        <v>1364</v>
      </c>
    </row>
    <row r="1469" spans="14:21" x14ac:dyDescent="0.2">
      <c r="N1469" s="1">
        <f t="shared" si="526"/>
        <v>1365</v>
      </c>
      <c r="O1469" s="17">
        <f t="shared" si="527"/>
        <v>1365</v>
      </c>
      <c r="T1469" s="17">
        <f t="shared" si="524"/>
        <v>1365</v>
      </c>
      <c r="U1469" s="1">
        <f t="shared" si="525"/>
        <v>1365</v>
      </c>
    </row>
    <row r="1470" spans="14:21" x14ac:dyDescent="0.2">
      <c r="N1470" s="1">
        <f t="shared" si="526"/>
        <v>1366</v>
      </c>
      <c r="O1470" s="17">
        <f t="shared" si="527"/>
        <v>1366</v>
      </c>
      <c r="T1470" s="17">
        <f t="shared" si="524"/>
        <v>1366</v>
      </c>
      <c r="U1470" s="1">
        <f t="shared" si="525"/>
        <v>1366</v>
      </c>
    </row>
    <row r="1471" spans="14:21" x14ac:dyDescent="0.2">
      <c r="N1471" s="1">
        <f t="shared" si="526"/>
        <v>1367</v>
      </c>
      <c r="O1471" s="17">
        <f t="shared" si="527"/>
        <v>1367</v>
      </c>
      <c r="T1471" s="17">
        <f t="shared" si="524"/>
        <v>1367</v>
      </c>
      <c r="U1471" s="1">
        <f t="shared" si="525"/>
        <v>1367</v>
      </c>
    </row>
    <row r="1472" spans="14:21" x14ac:dyDescent="0.2">
      <c r="N1472" s="1">
        <f t="shared" si="526"/>
        <v>1368</v>
      </c>
      <c r="O1472" s="17">
        <f t="shared" si="527"/>
        <v>1368</v>
      </c>
      <c r="T1472" s="17">
        <f t="shared" si="524"/>
        <v>1368</v>
      </c>
      <c r="U1472" s="1">
        <f t="shared" si="525"/>
        <v>1368</v>
      </c>
    </row>
    <row r="1473" spans="14:21" x14ac:dyDescent="0.2">
      <c r="N1473" s="1">
        <f t="shared" si="526"/>
        <v>1369</v>
      </c>
      <c r="O1473" s="17">
        <f t="shared" si="527"/>
        <v>1369</v>
      </c>
      <c r="T1473" s="17">
        <f t="shared" si="524"/>
        <v>1369</v>
      </c>
      <c r="U1473" s="1">
        <f t="shared" si="525"/>
        <v>1369</v>
      </c>
    </row>
    <row r="1474" spans="14:21" x14ac:dyDescent="0.2">
      <c r="N1474" s="1">
        <f t="shared" si="526"/>
        <v>1370</v>
      </c>
      <c r="O1474" s="17">
        <f t="shared" si="527"/>
        <v>1370</v>
      </c>
      <c r="T1474" s="17">
        <f t="shared" si="524"/>
        <v>1370</v>
      </c>
      <c r="U1474" s="1">
        <f t="shared" si="525"/>
        <v>1370</v>
      </c>
    </row>
    <row r="1475" spans="14:21" x14ac:dyDescent="0.2">
      <c r="N1475" s="1">
        <f t="shared" si="526"/>
        <v>1371</v>
      </c>
      <c r="O1475" s="17">
        <f t="shared" si="527"/>
        <v>1371</v>
      </c>
      <c r="T1475" s="17">
        <f t="shared" si="524"/>
        <v>1371</v>
      </c>
      <c r="U1475" s="1">
        <f t="shared" si="525"/>
        <v>1371</v>
      </c>
    </row>
    <row r="1476" spans="14:21" x14ac:dyDescent="0.2">
      <c r="N1476" s="1">
        <f t="shared" si="526"/>
        <v>1372</v>
      </c>
      <c r="O1476" s="17">
        <f t="shared" si="527"/>
        <v>1372</v>
      </c>
      <c r="T1476" s="17">
        <f t="shared" si="524"/>
        <v>1372</v>
      </c>
      <c r="U1476" s="1">
        <f t="shared" si="525"/>
        <v>1372</v>
      </c>
    </row>
    <row r="1477" spans="14:21" x14ac:dyDescent="0.2">
      <c r="N1477" s="1">
        <f t="shared" si="526"/>
        <v>1373</v>
      </c>
      <c r="O1477" s="17">
        <f t="shared" si="527"/>
        <v>1373</v>
      </c>
      <c r="T1477" s="17">
        <f t="shared" si="524"/>
        <v>1373</v>
      </c>
      <c r="U1477" s="1">
        <f t="shared" si="525"/>
        <v>1373</v>
      </c>
    </row>
    <row r="1478" spans="14:21" x14ac:dyDescent="0.2">
      <c r="N1478" s="1">
        <f t="shared" si="526"/>
        <v>1374</v>
      </c>
      <c r="O1478" s="17">
        <f t="shared" si="527"/>
        <v>1374</v>
      </c>
      <c r="T1478" s="17">
        <f t="shared" si="524"/>
        <v>1374</v>
      </c>
      <c r="U1478" s="1">
        <f t="shared" si="525"/>
        <v>1374</v>
      </c>
    </row>
    <row r="1479" spans="14:21" x14ac:dyDescent="0.2">
      <c r="N1479" s="1">
        <f t="shared" si="526"/>
        <v>1375</v>
      </c>
      <c r="O1479" s="17">
        <f t="shared" si="527"/>
        <v>1375</v>
      </c>
      <c r="T1479" s="17">
        <f t="shared" si="524"/>
        <v>1375</v>
      </c>
      <c r="U1479" s="1">
        <f t="shared" si="525"/>
        <v>1375</v>
      </c>
    </row>
    <row r="1480" spans="14:21" x14ac:dyDescent="0.2">
      <c r="N1480" s="1">
        <f t="shared" si="526"/>
        <v>1376</v>
      </c>
      <c r="O1480" s="17">
        <f t="shared" si="527"/>
        <v>1376</v>
      </c>
      <c r="T1480" s="17">
        <f t="shared" si="524"/>
        <v>1376</v>
      </c>
      <c r="U1480" s="1">
        <f t="shared" si="525"/>
        <v>1376</v>
      </c>
    </row>
    <row r="1481" spans="14:21" x14ac:dyDescent="0.2">
      <c r="N1481" s="1">
        <f t="shared" si="526"/>
        <v>1377</v>
      </c>
      <c r="O1481" s="17">
        <f t="shared" si="527"/>
        <v>1377</v>
      </c>
      <c r="T1481" s="17">
        <f t="shared" si="524"/>
        <v>1377</v>
      </c>
      <c r="U1481" s="1">
        <f t="shared" si="525"/>
        <v>1377</v>
      </c>
    </row>
    <row r="1482" spans="14:21" x14ac:dyDescent="0.2">
      <c r="N1482" s="1">
        <f t="shared" si="526"/>
        <v>1378</v>
      </c>
      <c r="O1482" s="17">
        <f t="shared" si="527"/>
        <v>1378</v>
      </c>
      <c r="T1482" s="17">
        <f t="shared" si="524"/>
        <v>1378</v>
      </c>
      <c r="U1482" s="1">
        <f t="shared" si="525"/>
        <v>1378</v>
      </c>
    </row>
    <row r="1483" spans="14:21" x14ac:dyDescent="0.2">
      <c r="N1483" s="1">
        <f t="shared" si="526"/>
        <v>1379</v>
      </c>
      <c r="O1483" s="17">
        <f t="shared" si="527"/>
        <v>1379</v>
      </c>
      <c r="T1483" s="17">
        <f t="shared" si="524"/>
        <v>1379</v>
      </c>
      <c r="U1483" s="1">
        <f t="shared" si="525"/>
        <v>1379</v>
      </c>
    </row>
    <row r="1484" spans="14:21" x14ac:dyDescent="0.2">
      <c r="N1484" s="1">
        <f t="shared" si="526"/>
        <v>1380</v>
      </c>
      <c r="O1484" s="17">
        <f t="shared" si="527"/>
        <v>1380</v>
      </c>
      <c r="T1484" s="17">
        <f t="shared" si="524"/>
        <v>1380</v>
      </c>
      <c r="U1484" s="1">
        <f t="shared" si="525"/>
        <v>1380</v>
      </c>
    </row>
    <row r="1485" spans="14:21" x14ac:dyDescent="0.2">
      <c r="N1485" s="1">
        <f t="shared" si="526"/>
        <v>1381</v>
      </c>
      <c r="O1485" s="17">
        <f t="shared" si="527"/>
        <v>1381</v>
      </c>
      <c r="T1485" s="17">
        <f t="shared" si="524"/>
        <v>1381</v>
      </c>
      <c r="U1485" s="1">
        <f t="shared" si="525"/>
        <v>1381</v>
      </c>
    </row>
    <row r="1486" spans="14:21" x14ac:dyDescent="0.2">
      <c r="N1486" s="1">
        <f t="shared" si="526"/>
        <v>1382</v>
      </c>
      <c r="O1486" s="17">
        <f t="shared" si="527"/>
        <v>1382</v>
      </c>
      <c r="T1486" s="17">
        <f t="shared" si="524"/>
        <v>1382</v>
      </c>
      <c r="U1486" s="1">
        <f t="shared" si="525"/>
        <v>1382</v>
      </c>
    </row>
    <row r="1487" spans="14:21" x14ac:dyDescent="0.2">
      <c r="N1487" s="1">
        <f t="shared" si="526"/>
        <v>1383</v>
      </c>
      <c r="O1487" s="17">
        <f t="shared" si="527"/>
        <v>1383</v>
      </c>
      <c r="T1487" s="17">
        <f t="shared" si="524"/>
        <v>1383</v>
      </c>
      <c r="U1487" s="1">
        <f t="shared" si="525"/>
        <v>1383</v>
      </c>
    </row>
    <row r="1488" spans="14:21" x14ac:dyDescent="0.2">
      <c r="N1488" s="1">
        <f t="shared" si="526"/>
        <v>1384</v>
      </c>
      <c r="O1488" s="17">
        <f t="shared" si="527"/>
        <v>1384</v>
      </c>
      <c r="T1488" s="17">
        <f t="shared" si="524"/>
        <v>1384</v>
      </c>
      <c r="U1488" s="1">
        <f t="shared" si="525"/>
        <v>1384</v>
      </c>
    </row>
    <row r="1489" spans="14:21" x14ac:dyDescent="0.2">
      <c r="N1489" s="1">
        <f t="shared" si="526"/>
        <v>1385</v>
      </c>
      <c r="O1489" s="17">
        <f t="shared" si="527"/>
        <v>1385</v>
      </c>
      <c r="T1489" s="17">
        <f t="shared" si="524"/>
        <v>1385</v>
      </c>
      <c r="U1489" s="1">
        <f t="shared" si="525"/>
        <v>1385</v>
      </c>
    </row>
    <row r="1490" spans="14:21" x14ac:dyDescent="0.2">
      <c r="N1490" s="1">
        <f t="shared" si="526"/>
        <v>1386</v>
      </c>
      <c r="O1490" s="17">
        <f t="shared" si="527"/>
        <v>1386</v>
      </c>
      <c r="T1490" s="17">
        <f t="shared" si="524"/>
        <v>1386</v>
      </c>
      <c r="U1490" s="1">
        <f t="shared" si="525"/>
        <v>1386</v>
      </c>
    </row>
    <row r="1491" spans="14:21" x14ac:dyDescent="0.2">
      <c r="N1491" s="1">
        <f t="shared" si="526"/>
        <v>1387</v>
      </c>
      <c r="O1491" s="17">
        <f t="shared" si="527"/>
        <v>1387</v>
      </c>
      <c r="T1491" s="17">
        <f t="shared" si="524"/>
        <v>1387</v>
      </c>
      <c r="U1491" s="1">
        <f t="shared" si="525"/>
        <v>1387</v>
      </c>
    </row>
    <row r="1492" spans="14:21" x14ac:dyDescent="0.2">
      <c r="N1492" s="1">
        <f t="shared" si="526"/>
        <v>1388</v>
      </c>
      <c r="O1492" s="17">
        <f t="shared" si="527"/>
        <v>1388</v>
      </c>
      <c r="T1492" s="17">
        <f t="shared" si="524"/>
        <v>1388</v>
      </c>
      <c r="U1492" s="1">
        <f t="shared" si="525"/>
        <v>1388</v>
      </c>
    </row>
    <row r="1493" spans="14:21" x14ac:dyDescent="0.2">
      <c r="N1493" s="1">
        <f t="shared" si="526"/>
        <v>1389</v>
      </c>
      <c r="O1493" s="17">
        <f t="shared" si="527"/>
        <v>1389</v>
      </c>
      <c r="T1493" s="17">
        <f t="shared" si="524"/>
        <v>1389</v>
      </c>
      <c r="U1493" s="1">
        <f t="shared" si="525"/>
        <v>1389</v>
      </c>
    </row>
    <row r="1494" spans="14:21" x14ac:dyDescent="0.2">
      <c r="N1494" s="1">
        <f t="shared" si="526"/>
        <v>1390</v>
      </c>
      <c r="O1494" s="17">
        <f t="shared" si="527"/>
        <v>1390</v>
      </c>
      <c r="T1494" s="17">
        <f t="shared" si="524"/>
        <v>1390</v>
      </c>
      <c r="U1494" s="1">
        <f t="shared" si="525"/>
        <v>1390</v>
      </c>
    </row>
    <row r="1495" spans="14:21" x14ac:dyDescent="0.2">
      <c r="N1495" s="1">
        <f t="shared" si="526"/>
        <v>1391</v>
      </c>
      <c r="O1495" s="17">
        <f t="shared" si="527"/>
        <v>1391</v>
      </c>
      <c r="T1495" s="17">
        <f t="shared" si="524"/>
        <v>1391</v>
      </c>
      <c r="U1495" s="1">
        <f t="shared" si="525"/>
        <v>1391</v>
      </c>
    </row>
    <row r="1496" spans="14:21" x14ac:dyDescent="0.2">
      <c r="N1496" s="1">
        <f t="shared" si="526"/>
        <v>1392</v>
      </c>
      <c r="O1496" s="17">
        <f t="shared" si="527"/>
        <v>1392</v>
      </c>
      <c r="T1496" s="17">
        <f t="shared" si="524"/>
        <v>1392</v>
      </c>
      <c r="U1496" s="1">
        <f t="shared" si="525"/>
        <v>1392</v>
      </c>
    </row>
    <row r="1497" spans="14:21" x14ac:dyDescent="0.2">
      <c r="N1497" s="1">
        <f t="shared" si="526"/>
        <v>1393</v>
      </c>
      <c r="O1497" s="17">
        <f t="shared" si="527"/>
        <v>1393</v>
      </c>
      <c r="T1497" s="17">
        <f t="shared" ref="T1497:T1560" si="528">N1497</f>
        <v>1393</v>
      </c>
      <c r="U1497" s="1">
        <f t="shared" ref="U1497:U1560" si="529">N1497</f>
        <v>1393</v>
      </c>
    </row>
    <row r="1498" spans="14:21" x14ac:dyDescent="0.2">
      <c r="N1498" s="1">
        <f t="shared" ref="N1498:N1561" si="530">N1497+1</f>
        <v>1394</v>
      </c>
      <c r="O1498" s="17">
        <f t="shared" ref="O1498:O1561" si="531">O1497+1</f>
        <v>1394</v>
      </c>
      <c r="T1498" s="17">
        <f t="shared" si="528"/>
        <v>1394</v>
      </c>
      <c r="U1498" s="1">
        <f t="shared" si="529"/>
        <v>1394</v>
      </c>
    </row>
    <row r="1499" spans="14:21" x14ac:dyDescent="0.2">
      <c r="N1499" s="1">
        <f t="shared" si="530"/>
        <v>1395</v>
      </c>
      <c r="O1499" s="17">
        <f t="shared" si="531"/>
        <v>1395</v>
      </c>
      <c r="T1499" s="17">
        <f t="shared" si="528"/>
        <v>1395</v>
      </c>
      <c r="U1499" s="1">
        <f t="shared" si="529"/>
        <v>1395</v>
      </c>
    </row>
    <row r="1500" spans="14:21" x14ac:dyDescent="0.2">
      <c r="N1500" s="1">
        <f t="shared" si="530"/>
        <v>1396</v>
      </c>
      <c r="O1500" s="17">
        <f t="shared" si="531"/>
        <v>1396</v>
      </c>
      <c r="T1500" s="17">
        <f t="shared" si="528"/>
        <v>1396</v>
      </c>
      <c r="U1500" s="1">
        <f t="shared" si="529"/>
        <v>1396</v>
      </c>
    </row>
    <row r="1501" spans="14:21" x14ac:dyDescent="0.2">
      <c r="N1501" s="1">
        <f t="shared" si="530"/>
        <v>1397</v>
      </c>
      <c r="O1501" s="17">
        <f t="shared" si="531"/>
        <v>1397</v>
      </c>
      <c r="T1501" s="17">
        <f t="shared" si="528"/>
        <v>1397</v>
      </c>
      <c r="U1501" s="1">
        <f t="shared" si="529"/>
        <v>1397</v>
      </c>
    </row>
    <row r="1502" spans="14:21" x14ac:dyDescent="0.2">
      <c r="N1502" s="1">
        <f t="shared" si="530"/>
        <v>1398</v>
      </c>
      <c r="O1502" s="17">
        <f t="shared" si="531"/>
        <v>1398</v>
      </c>
      <c r="T1502" s="17">
        <f t="shared" si="528"/>
        <v>1398</v>
      </c>
      <c r="U1502" s="1">
        <f t="shared" si="529"/>
        <v>1398</v>
      </c>
    </row>
    <row r="1503" spans="14:21" x14ac:dyDescent="0.2">
      <c r="N1503" s="1">
        <f t="shared" si="530"/>
        <v>1399</v>
      </c>
      <c r="O1503" s="17">
        <f t="shared" si="531"/>
        <v>1399</v>
      </c>
      <c r="T1503" s="17">
        <f t="shared" si="528"/>
        <v>1399</v>
      </c>
      <c r="U1503" s="1">
        <f t="shared" si="529"/>
        <v>1399</v>
      </c>
    </row>
    <row r="1504" spans="14:21" x14ac:dyDescent="0.2">
      <c r="N1504" s="1">
        <f t="shared" si="530"/>
        <v>1400</v>
      </c>
      <c r="O1504" s="17">
        <f t="shared" si="531"/>
        <v>1400</v>
      </c>
      <c r="T1504" s="17">
        <f t="shared" si="528"/>
        <v>1400</v>
      </c>
      <c r="U1504" s="1">
        <f t="shared" si="529"/>
        <v>1400</v>
      </c>
    </row>
    <row r="1505" spans="14:21" x14ac:dyDescent="0.2">
      <c r="N1505" s="1">
        <f t="shared" si="530"/>
        <v>1401</v>
      </c>
      <c r="O1505" s="17">
        <f t="shared" si="531"/>
        <v>1401</v>
      </c>
      <c r="T1505" s="17">
        <f t="shared" si="528"/>
        <v>1401</v>
      </c>
      <c r="U1505" s="1">
        <f t="shared" si="529"/>
        <v>1401</v>
      </c>
    </row>
    <row r="1506" spans="14:21" x14ac:dyDescent="0.2">
      <c r="N1506" s="1">
        <f t="shared" si="530"/>
        <v>1402</v>
      </c>
      <c r="O1506" s="17">
        <f t="shared" si="531"/>
        <v>1402</v>
      </c>
      <c r="T1506" s="17">
        <f t="shared" si="528"/>
        <v>1402</v>
      </c>
      <c r="U1506" s="1">
        <f t="shared" si="529"/>
        <v>1402</v>
      </c>
    </row>
    <row r="1507" spans="14:21" x14ac:dyDescent="0.2">
      <c r="N1507" s="1">
        <f t="shared" si="530"/>
        <v>1403</v>
      </c>
      <c r="O1507" s="17">
        <f t="shared" si="531"/>
        <v>1403</v>
      </c>
      <c r="T1507" s="17">
        <f t="shared" si="528"/>
        <v>1403</v>
      </c>
      <c r="U1507" s="1">
        <f t="shared" si="529"/>
        <v>1403</v>
      </c>
    </row>
    <row r="1508" spans="14:21" x14ac:dyDescent="0.2">
      <c r="N1508" s="1">
        <f t="shared" si="530"/>
        <v>1404</v>
      </c>
      <c r="O1508" s="17">
        <f t="shared" si="531"/>
        <v>1404</v>
      </c>
      <c r="T1508" s="17">
        <f t="shared" si="528"/>
        <v>1404</v>
      </c>
      <c r="U1508" s="1">
        <f t="shared" si="529"/>
        <v>1404</v>
      </c>
    </row>
    <row r="1509" spans="14:21" x14ac:dyDescent="0.2">
      <c r="N1509" s="1">
        <f t="shared" si="530"/>
        <v>1405</v>
      </c>
      <c r="O1509" s="17">
        <f t="shared" si="531"/>
        <v>1405</v>
      </c>
      <c r="T1509" s="17">
        <f t="shared" si="528"/>
        <v>1405</v>
      </c>
      <c r="U1509" s="1">
        <f t="shared" si="529"/>
        <v>1405</v>
      </c>
    </row>
    <row r="1510" spans="14:21" x14ac:dyDescent="0.2">
      <c r="N1510" s="1">
        <f t="shared" si="530"/>
        <v>1406</v>
      </c>
      <c r="O1510" s="17">
        <f t="shared" si="531"/>
        <v>1406</v>
      </c>
      <c r="T1510" s="17">
        <f t="shared" si="528"/>
        <v>1406</v>
      </c>
      <c r="U1510" s="1">
        <f t="shared" si="529"/>
        <v>1406</v>
      </c>
    </row>
    <row r="1511" spans="14:21" x14ac:dyDescent="0.2">
      <c r="N1511" s="1">
        <f t="shared" si="530"/>
        <v>1407</v>
      </c>
      <c r="O1511" s="17">
        <f t="shared" si="531"/>
        <v>1407</v>
      </c>
      <c r="T1511" s="17">
        <f t="shared" si="528"/>
        <v>1407</v>
      </c>
      <c r="U1511" s="1">
        <f t="shared" si="529"/>
        <v>1407</v>
      </c>
    </row>
    <row r="1512" spans="14:21" x14ac:dyDescent="0.2">
      <c r="N1512" s="1">
        <f t="shared" si="530"/>
        <v>1408</v>
      </c>
      <c r="O1512" s="17">
        <f t="shared" si="531"/>
        <v>1408</v>
      </c>
      <c r="T1512" s="17">
        <f t="shared" si="528"/>
        <v>1408</v>
      </c>
      <c r="U1512" s="1">
        <f t="shared" si="529"/>
        <v>1408</v>
      </c>
    </row>
    <row r="1513" spans="14:21" x14ac:dyDescent="0.2">
      <c r="N1513" s="1">
        <f t="shared" si="530"/>
        <v>1409</v>
      </c>
      <c r="O1513" s="17">
        <f t="shared" si="531"/>
        <v>1409</v>
      </c>
      <c r="T1513" s="17">
        <f t="shared" si="528"/>
        <v>1409</v>
      </c>
      <c r="U1513" s="1">
        <f t="shared" si="529"/>
        <v>1409</v>
      </c>
    </row>
    <row r="1514" spans="14:21" x14ac:dyDescent="0.2">
      <c r="N1514" s="1">
        <f t="shared" si="530"/>
        <v>1410</v>
      </c>
      <c r="O1514" s="17">
        <f t="shared" si="531"/>
        <v>1410</v>
      </c>
      <c r="T1514" s="17">
        <f t="shared" si="528"/>
        <v>1410</v>
      </c>
      <c r="U1514" s="1">
        <f t="shared" si="529"/>
        <v>1410</v>
      </c>
    </row>
    <row r="1515" spans="14:21" x14ac:dyDescent="0.2">
      <c r="N1515" s="1">
        <f t="shared" si="530"/>
        <v>1411</v>
      </c>
      <c r="O1515" s="17">
        <f t="shared" si="531"/>
        <v>1411</v>
      </c>
      <c r="T1515" s="17">
        <f t="shared" si="528"/>
        <v>1411</v>
      </c>
      <c r="U1515" s="1">
        <f t="shared" si="529"/>
        <v>1411</v>
      </c>
    </row>
    <row r="1516" spans="14:21" x14ac:dyDescent="0.2">
      <c r="N1516" s="1">
        <f t="shared" si="530"/>
        <v>1412</v>
      </c>
      <c r="O1516" s="17">
        <f t="shared" si="531"/>
        <v>1412</v>
      </c>
      <c r="T1516" s="17">
        <f t="shared" si="528"/>
        <v>1412</v>
      </c>
      <c r="U1516" s="1">
        <f t="shared" si="529"/>
        <v>1412</v>
      </c>
    </row>
    <row r="1517" spans="14:21" x14ac:dyDescent="0.2">
      <c r="N1517" s="1">
        <f t="shared" si="530"/>
        <v>1413</v>
      </c>
      <c r="O1517" s="17">
        <f t="shared" si="531"/>
        <v>1413</v>
      </c>
      <c r="T1517" s="17">
        <f t="shared" si="528"/>
        <v>1413</v>
      </c>
      <c r="U1517" s="1">
        <f t="shared" si="529"/>
        <v>1413</v>
      </c>
    </row>
    <row r="1518" spans="14:21" x14ac:dyDescent="0.2">
      <c r="N1518" s="1">
        <f t="shared" si="530"/>
        <v>1414</v>
      </c>
      <c r="O1518" s="17">
        <f t="shared" si="531"/>
        <v>1414</v>
      </c>
      <c r="T1518" s="17">
        <f t="shared" si="528"/>
        <v>1414</v>
      </c>
      <c r="U1518" s="1">
        <f t="shared" si="529"/>
        <v>1414</v>
      </c>
    </row>
    <row r="1519" spans="14:21" x14ac:dyDescent="0.2">
      <c r="N1519" s="1">
        <f t="shared" si="530"/>
        <v>1415</v>
      </c>
      <c r="O1519" s="17">
        <f t="shared" si="531"/>
        <v>1415</v>
      </c>
      <c r="T1519" s="17">
        <f t="shared" si="528"/>
        <v>1415</v>
      </c>
      <c r="U1519" s="1">
        <f t="shared" si="529"/>
        <v>1415</v>
      </c>
    </row>
    <row r="1520" spans="14:21" x14ac:dyDescent="0.2">
      <c r="N1520" s="1">
        <f t="shared" si="530"/>
        <v>1416</v>
      </c>
      <c r="O1520" s="17">
        <f t="shared" si="531"/>
        <v>1416</v>
      </c>
      <c r="T1520" s="17">
        <f t="shared" si="528"/>
        <v>1416</v>
      </c>
      <c r="U1520" s="1">
        <f t="shared" si="529"/>
        <v>1416</v>
      </c>
    </row>
    <row r="1521" spans="14:21" x14ac:dyDescent="0.2">
      <c r="N1521" s="1">
        <f t="shared" si="530"/>
        <v>1417</v>
      </c>
      <c r="O1521" s="17">
        <f t="shared" si="531"/>
        <v>1417</v>
      </c>
      <c r="T1521" s="17">
        <f t="shared" si="528"/>
        <v>1417</v>
      </c>
      <c r="U1521" s="1">
        <f t="shared" si="529"/>
        <v>1417</v>
      </c>
    </row>
    <row r="1522" spans="14:21" x14ac:dyDescent="0.2">
      <c r="N1522" s="1">
        <f t="shared" si="530"/>
        <v>1418</v>
      </c>
      <c r="O1522" s="17">
        <f t="shared" si="531"/>
        <v>1418</v>
      </c>
      <c r="T1522" s="17">
        <f t="shared" si="528"/>
        <v>1418</v>
      </c>
      <c r="U1522" s="1">
        <f t="shared" si="529"/>
        <v>1418</v>
      </c>
    </row>
    <row r="1523" spans="14:21" x14ac:dyDescent="0.2">
      <c r="N1523" s="1">
        <f t="shared" si="530"/>
        <v>1419</v>
      </c>
      <c r="O1523" s="17">
        <f t="shared" si="531"/>
        <v>1419</v>
      </c>
      <c r="T1523" s="17">
        <f t="shared" si="528"/>
        <v>1419</v>
      </c>
      <c r="U1523" s="1">
        <f t="shared" si="529"/>
        <v>1419</v>
      </c>
    </row>
    <row r="1524" spans="14:21" x14ac:dyDescent="0.2">
      <c r="N1524" s="1">
        <f t="shared" si="530"/>
        <v>1420</v>
      </c>
      <c r="O1524" s="17">
        <f t="shared" si="531"/>
        <v>1420</v>
      </c>
      <c r="T1524" s="17">
        <f t="shared" si="528"/>
        <v>1420</v>
      </c>
      <c r="U1524" s="1">
        <f t="shared" si="529"/>
        <v>1420</v>
      </c>
    </row>
    <row r="1525" spans="14:21" x14ac:dyDescent="0.2">
      <c r="N1525" s="1">
        <f t="shared" si="530"/>
        <v>1421</v>
      </c>
      <c r="O1525" s="17">
        <f t="shared" si="531"/>
        <v>1421</v>
      </c>
      <c r="T1525" s="17">
        <f t="shared" si="528"/>
        <v>1421</v>
      </c>
      <c r="U1525" s="1">
        <f t="shared" si="529"/>
        <v>1421</v>
      </c>
    </row>
    <row r="1526" spans="14:21" x14ac:dyDescent="0.2">
      <c r="N1526" s="1">
        <f t="shared" si="530"/>
        <v>1422</v>
      </c>
      <c r="O1526" s="17">
        <f t="shared" si="531"/>
        <v>1422</v>
      </c>
      <c r="T1526" s="17">
        <f t="shared" si="528"/>
        <v>1422</v>
      </c>
      <c r="U1526" s="1">
        <f t="shared" si="529"/>
        <v>1422</v>
      </c>
    </row>
    <row r="1527" spans="14:21" x14ac:dyDescent="0.2">
      <c r="N1527" s="1">
        <f t="shared" si="530"/>
        <v>1423</v>
      </c>
      <c r="O1527" s="17">
        <f t="shared" si="531"/>
        <v>1423</v>
      </c>
      <c r="T1527" s="17">
        <f t="shared" si="528"/>
        <v>1423</v>
      </c>
      <c r="U1527" s="1">
        <f t="shared" si="529"/>
        <v>1423</v>
      </c>
    </row>
    <row r="1528" spans="14:21" x14ac:dyDescent="0.2">
      <c r="N1528" s="1">
        <f t="shared" si="530"/>
        <v>1424</v>
      </c>
      <c r="O1528" s="17">
        <f t="shared" si="531"/>
        <v>1424</v>
      </c>
      <c r="T1528" s="17">
        <f t="shared" si="528"/>
        <v>1424</v>
      </c>
      <c r="U1528" s="1">
        <f t="shared" si="529"/>
        <v>1424</v>
      </c>
    </row>
    <row r="1529" spans="14:21" x14ac:dyDescent="0.2">
      <c r="N1529" s="1">
        <f t="shared" si="530"/>
        <v>1425</v>
      </c>
      <c r="O1529" s="17">
        <f t="shared" si="531"/>
        <v>1425</v>
      </c>
      <c r="T1529" s="17">
        <f t="shared" si="528"/>
        <v>1425</v>
      </c>
      <c r="U1529" s="1">
        <f t="shared" si="529"/>
        <v>1425</v>
      </c>
    </row>
    <row r="1530" spans="14:21" x14ac:dyDescent="0.2">
      <c r="N1530" s="1">
        <f t="shared" si="530"/>
        <v>1426</v>
      </c>
      <c r="O1530" s="17">
        <f t="shared" si="531"/>
        <v>1426</v>
      </c>
      <c r="T1530" s="17">
        <f t="shared" si="528"/>
        <v>1426</v>
      </c>
      <c r="U1530" s="1">
        <f t="shared" si="529"/>
        <v>1426</v>
      </c>
    </row>
    <row r="1531" spans="14:21" x14ac:dyDescent="0.2">
      <c r="N1531" s="1">
        <f t="shared" si="530"/>
        <v>1427</v>
      </c>
      <c r="O1531" s="17">
        <f t="shared" si="531"/>
        <v>1427</v>
      </c>
      <c r="T1531" s="17">
        <f t="shared" si="528"/>
        <v>1427</v>
      </c>
      <c r="U1531" s="1">
        <f t="shared" si="529"/>
        <v>1427</v>
      </c>
    </row>
    <row r="1532" spans="14:21" x14ac:dyDescent="0.2">
      <c r="N1532" s="1">
        <f t="shared" si="530"/>
        <v>1428</v>
      </c>
      <c r="O1532" s="17">
        <f t="shared" si="531"/>
        <v>1428</v>
      </c>
      <c r="T1532" s="17">
        <f t="shared" si="528"/>
        <v>1428</v>
      </c>
      <c r="U1532" s="1">
        <f t="shared" si="529"/>
        <v>1428</v>
      </c>
    </row>
    <row r="1533" spans="14:21" x14ac:dyDescent="0.2">
      <c r="N1533" s="1">
        <f t="shared" si="530"/>
        <v>1429</v>
      </c>
      <c r="O1533" s="17">
        <f t="shared" si="531"/>
        <v>1429</v>
      </c>
      <c r="T1533" s="17">
        <f t="shared" si="528"/>
        <v>1429</v>
      </c>
      <c r="U1533" s="1">
        <f t="shared" si="529"/>
        <v>1429</v>
      </c>
    </row>
    <row r="1534" spans="14:21" x14ac:dyDescent="0.2">
      <c r="N1534" s="1">
        <f t="shared" si="530"/>
        <v>1430</v>
      </c>
      <c r="O1534" s="17">
        <f t="shared" si="531"/>
        <v>1430</v>
      </c>
      <c r="T1534" s="17">
        <f t="shared" si="528"/>
        <v>1430</v>
      </c>
      <c r="U1534" s="1">
        <f t="shared" si="529"/>
        <v>1430</v>
      </c>
    </row>
    <row r="1535" spans="14:21" x14ac:dyDescent="0.2">
      <c r="N1535" s="1">
        <f t="shared" si="530"/>
        <v>1431</v>
      </c>
      <c r="O1535" s="17">
        <f t="shared" si="531"/>
        <v>1431</v>
      </c>
      <c r="T1535" s="17">
        <f t="shared" si="528"/>
        <v>1431</v>
      </c>
      <c r="U1535" s="1">
        <f t="shared" si="529"/>
        <v>1431</v>
      </c>
    </row>
    <row r="1536" spans="14:21" x14ac:dyDescent="0.2">
      <c r="N1536" s="1">
        <f t="shared" si="530"/>
        <v>1432</v>
      </c>
      <c r="O1536" s="17">
        <f t="shared" si="531"/>
        <v>1432</v>
      </c>
      <c r="T1536" s="17">
        <f t="shared" si="528"/>
        <v>1432</v>
      </c>
      <c r="U1536" s="1">
        <f t="shared" si="529"/>
        <v>1432</v>
      </c>
    </row>
    <row r="1537" spans="14:21" x14ac:dyDescent="0.2">
      <c r="N1537" s="1">
        <f t="shared" si="530"/>
        <v>1433</v>
      </c>
      <c r="O1537" s="17">
        <f t="shared" si="531"/>
        <v>1433</v>
      </c>
      <c r="T1537" s="17">
        <f t="shared" si="528"/>
        <v>1433</v>
      </c>
      <c r="U1537" s="1">
        <f t="shared" si="529"/>
        <v>1433</v>
      </c>
    </row>
    <row r="1538" spans="14:21" x14ac:dyDescent="0.2">
      <c r="N1538" s="1">
        <f t="shared" si="530"/>
        <v>1434</v>
      </c>
      <c r="O1538" s="17">
        <f t="shared" si="531"/>
        <v>1434</v>
      </c>
      <c r="T1538" s="17">
        <f t="shared" si="528"/>
        <v>1434</v>
      </c>
      <c r="U1538" s="1">
        <f t="shared" si="529"/>
        <v>1434</v>
      </c>
    </row>
    <row r="1539" spans="14:21" x14ac:dyDescent="0.2">
      <c r="N1539" s="1">
        <f t="shared" si="530"/>
        <v>1435</v>
      </c>
      <c r="O1539" s="17">
        <f t="shared" si="531"/>
        <v>1435</v>
      </c>
      <c r="T1539" s="17">
        <f t="shared" si="528"/>
        <v>1435</v>
      </c>
      <c r="U1539" s="1">
        <f t="shared" si="529"/>
        <v>1435</v>
      </c>
    </row>
    <row r="1540" spans="14:21" x14ac:dyDescent="0.2">
      <c r="N1540" s="1">
        <f t="shared" si="530"/>
        <v>1436</v>
      </c>
      <c r="O1540" s="17">
        <f t="shared" si="531"/>
        <v>1436</v>
      </c>
      <c r="T1540" s="17">
        <f t="shared" si="528"/>
        <v>1436</v>
      </c>
      <c r="U1540" s="1">
        <f t="shared" si="529"/>
        <v>1436</v>
      </c>
    </row>
    <row r="1541" spans="14:21" x14ac:dyDescent="0.2">
      <c r="N1541" s="1">
        <f t="shared" si="530"/>
        <v>1437</v>
      </c>
      <c r="O1541" s="17">
        <f t="shared" si="531"/>
        <v>1437</v>
      </c>
      <c r="T1541" s="17">
        <f t="shared" si="528"/>
        <v>1437</v>
      </c>
      <c r="U1541" s="1">
        <f t="shared" si="529"/>
        <v>1437</v>
      </c>
    </row>
    <row r="1542" spans="14:21" x14ac:dyDescent="0.2">
      <c r="N1542" s="1">
        <f t="shared" si="530"/>
        <v>1438</v>
      </c>
      <c r="O1542" s="17">
        <f t="shared" si="531"/>
        <v>1438</v>
      </c>
      <c r="T1542" s="17">
        <f t="shared" si="528"/>
        <v>1438</v>
      </c>
      <c r="U1542" s="1">
        <f t="shared" si="529"/>
        <v>1438</v>
      </c>
    </row>
    <row r="1543" spans="14:21" x14ac:dyDescent="0.2">
      <c r="N1543" s="1">
        <f t="shared" si="530"/>
        <v>1439</v>
      </c>
      <c r="O1543" s="17">
        <f t="shared" si="531"/>
        <v>1439</v>
      </c>
      <c r="T1543" s="17">
        <f t="shared" si="528"/>
        <v>1439</v>
      </c>
      <c r="U1543" s="1">
        <f t="shared" si="529"/>
        <v>1439</v>
      </c>
    </row>
    <row r="1544" spans="14:21" x14ac:dyDescent="0.2">
      <c r="N1544" s="1">
        <f t="shared" si="530"/>
        <v>1440</v>
      </c>
      <c r="O1544" s="17">
        <f t="shared" si="531"/>
        <v>1440</v>
      </c>
      <c r="T1544" s="17">
        <f t="shared" si="528"/>
        <v>1440</v>
      </c>
      <c r="U1544" s="1">
        <f t="shared" si="529"/>
        <v>1440</v>
      </c>
    </row>
    <row r="1545" spans="14:21" x14ac:dyDescent="0.2">
      <c r="N1545" s="1">
        <f t="shared" si="530"/>
        <v>1441</v>
      </c>
      <c r="O1545" s="17">
        <f t="shared" si="531"/>
        <v>1441</v>
      </c>
      <c r="T1545" s="17">
        <f t="shared" si="528"/>
        <v>1441</v>
      </c>
      <c r="U1545" s="1">
        <f t="shared" si="529"/>
        <v>1441</v>
      </c>
    </row>
    <row r="1546" spans="14:21" x14ac:dyDescent="0.2">
      <c r="N1546" s="1">
        <f t="shared" si="530"/>
        <v>1442</v>
      </c>
      <c r="O1546" s="17">
        <f t="shared" si="531"/>
        <v>1442</v>
      </c>
      <c r="T1546" s="17">
        <f t="shared" si="528"/>
        <v>1442</v>
      </c>
      <c r="U1546" s="1">
        <f t="shared" si="529"/>
        <v>1442</v>
      </c>
    </row>
    <row r="1547" spans="14:21" x14ac:dyDescent="0.2">
      <c r="N1547" s="1">
        <f t="shared" si="530"/>
        <v>1443</v>
      </c>
      <c r="O1547" s="17">
        <f t="shared" si="531"/>
        <v>1443</v>
      </c>
      <c r="T1547" s="17">
        <f t="shared" si="528"/>
        <v>1443</v>
      </c>
      <c r="U1547" s="1">
        <f t="shared" si="529"/>
        <v>1443</v>
      </c>
    </row>
    <row r="1548" spans="14:21" x14ac:dyDescent="0.2">
      <c r="N1548" s="1">
        <f t="shared" si="530"/>
        <v>1444</v>
      </c>
      <c r="O1548" s="17">
        <f t="shared" si="531"/>
        <v>1444</v>
      </c>
      <c r="T1548" s="17">
        <f t="shared" si="528"/>
        <v>1444</v>
      </c>
      <c r="U1548" s="1">
        <f t="shared" si="529"/>
        <v>1444</v>
      </c>
    </row>
    <row r="1549" spans="14:21" x14ac:dyDescent="0.2">
      <c r="N1549" s="1">
        <f t="shared" si="530"/>
        <v>1445</v>
      </c>
      <c r="O1549" s="17">
        <f t="shared" si="531"/>
        <v>1445</v>
      </c>
      <c r="T1549" s="17">
        <f t="shared" si="528"/>
        <v>1445</v>
      </c>
      <c r="U1549" s="1">
        <f t="shared" si="529"/>
        <v>1445</v>
      </c>
    </row>
    <row r="1550" spans="14:21" x14ac:dyDescent="0.2">
      <c r="N1550" s="1">
        <f t="shared" si="530"/>
        <v>1446</v>
      </c>
      <c r="O1550" s="17">
        <f t="shared" si="531"/>
        <v>1446</v>
      </c>
      <c r="T1550" s="17">
        <f t="shared" si="528"/>
        <v>1446</v>
      </c>
      <c r="U1550" s="1">
        <f t="shared" si="529"/>
        <v>1446</v>
      </c>
    </row>
    <row r="1551" spans="14:21" x14ac:dyDescent="0.2">
      <c r="N1551" s="1">
        <f t="shared" si="530"/>
        <v>1447</v>
      </c>
      <c r="O1551" s="17">
        <f t="shared" si="531"/>
        <v>1447</v>
      </c>
      <c r="T1551" s="17">
        <f t="shared" si="528"/>
        <v>1447</v>
      </c>
      <c r="U1551" s="1">
        <f t="shared" si="529"/>
        <v>1447</v>
      </c>
    </row>
    <row r="1552" spans="14:21" x14ac:dyDescent="0.2">
      <c r="N1552" s="1">
        <f t="shared" si="530"/>
        <v>1448</v>
      </c>
      <c r="O1552" s="17">
        <f t="shared" si="531"/>
        <v>1448</v>
      </c>
      <c r="T1552" s="17">
        <f t="shared" si="528"/>
        <v>1448</v>
      </c>
      <c r="U1552" s="1">
        <f t="shared" si="529"/>
        <v>1448</v>
      </c>
    </row>
    <row r="1553" spans="14:21" x14ac:dyDescent="0.2">
      <c r="N1553" s="1">
        <f t="shared" si="530"/>
        <v>1449</v>
      </c>
      <c r="O1553" s="17">
        <f t="shared" si="531"/>
        <v>1449</v>
      </c>
      <c r="T1553" s="17">
        <f t="shared" si="528"/>
        <v>1449</v>
      </c>
      <c r="U1553" s="1">
        <f t="shared" si="529"/>
        <v>1449</v>
      </c>
    </row>
    <row r="1554" spans="14:21" x14ac:dyDescent="0.2">
      <c r="N1554" s="1">
        <f t="shared" si="530"/>
        <v>1450</v>
      </c>
      <c r="O1554" s="17">
        <f t="shared" si="531"/>
        <v>1450</v>
      </c>
      <c r="T1554" s="17">
        <f t="shared" si="528"/>
        <v>1450</v>
      </c>
      <c r="U1554" s="1">
        <f t="shared" si="529"/>
        <v>1450</v>
      </c>
    </row>
    <row r="1555" spans="14:21" x14ac:dyDescent="0.2">
      <c r="N1555" s="1">
        <f t="shared" si="530"/>
        <v>1451</v>
      </c>
      <c r="O1555" s="17">
        <f t="shared" si="531"/>
        <v>1451</v>
      </c>
      <c r="T1555" s="17">
        <f t="shared" si="528"/>
        <v>1451</v>
      </c>
      <c r="U1555" s="1">
        <f t="shared" si="529"/>
        <v>1451</v>
      </c>
    </row>
    <row r="1556" spans="14:21" x14ac:dyDescent="0.2">
      <c r="N1556" s="1">
        <f t="shared" si="530"/>
        <v>1452</v>
      </c>
      <c r="O1556" s="17">
        <f t="shared" si="531"/>
        <v>1452</v>
      </c>
      <c r="T1556" s="17">
        <f t="shared" si="528"/>
        <v>1452</v>
      </c>
      <c r="U1556" s="1">
        <f t="shared" si="529"/>
        <v>1452</v>
      </c>
    </row>
    <row r="1557" spans="14:21" x14ac:dyDescent="0.2">
      <c r="N1557" s="1">
        <f t="shared" si="530"/>
        <v>1453</v>
      </c>
      <c r="O1557" s="17">
        <f t="shared" si="531"/>
        <v>1453</v>
      </c>
      <c r="T1557" s="17">
        <f t="shared" si="528"/>
        <v>1453</v>
      </c>
      <c r="U1557" s="1">
        <f t="shared" si="529"/>
        <v>1453</v>
      </c>
    </row>
    <row r="1558" spans="14:21" x14ac:dyDescent="0.2">
      <c r="N1558" s="1">
        <f t="shared" si="530"/>
        <v>1454</v>
      </c>
      <c r="O1558" s="17">
        <f t="shared" si="531"/>
        <v>1454</v>
      </c>
      <c r="T1558" s="17">
        <f t="shared" si="528"/>
        <v>1454</v>
      </c>
      <c r="U1558" s="1">
        <f t="shared" si="529"/>
        <v>1454</v>
      </c>
    </row>
    <row r="1559" spans="14:21" x14ac:dyDescent="0.2">
      <c r="N1559" s="1">
        <f t="shared" si="530"/>
        <v>1455</v>
      </c>
      <c r="O1559" s="17">
        <f t="shared" si="531"/>
        <v>1455</v>
      </c>
      <c r="T1559" s="17">
        <f t="shared" si="528"/>
        <v>1455</v>
      </c>
      <c r="U1559" s="1">
        <f t="shared" si="529"/>
        <v>1455</v>
      </c>
    </row>
    <row r="1560" spans="14:21" x14ac:dyDescent="0.2">
      <c r="N1560" s="1">
        <f t="shared" si="530"/>
        <v>1456</v>
      </c>
      <c r="O1560" s="17">
        <f t="shared" si="531"/>
        <v>1456</v>
      </c>
      <c r="T1560" s="17">
        <f t="shared" si="528"/>
        <v>1456</v>
      </c>
      <c r="U1560" s="1">
        <f t="shared" si="529"/>
        <v>1456</v>
      </c>
    </row>
    <row r="1561" spans="14:21" x14ac:dyDescent="0.2">
      <c r="N1561" s="1">
        <f t="shared" si="530"/>
        <v>1457</v>
      </c>
      <c r="O1561" s="17">
        <f t="shared" si="531"/>
        <v>1457</v>
      </c>
      <c r="T1561" s="17">
        <f t="shared" ref="T1561:T1624" si="532">N1561</f>
        <v>1457</v>
      </c>
      <c r="U1561" s="1">
        <f t="shared" ref="U1561:U1624" si="533">N1561</f>
        <v>1457</v>
      </c>
    </row>
    <row r="1562" spans="14:21" x14ac:dyDescent="0.2">
      <c r="N1562" s="1">
        <f t="shared" ref="N1562:N1625" si="534">N1561+1</f>
        <v>1458</v>
      </c>
      <c r="O1562" s="17">
        <f t="shared" ref="O1562:O1625" si="535">O1561+1</f>
        <v>1458</v>
      </c>
      <c r="T1562" s="17">
        <f t="shared" si="532"/>
        <v>1458</v>
      </c>
      <c r="U1562" s="1">
        <f t="shared" si="533"/>
        <v>1458</v>
      </c>
    </row>
    <row r="1563" spans="14:21" x14ac:dyDescent="0.2">
      <c r="N1563" s="1">
        <f t="shared" si="534"/>
        <v>1459</v>
      </c>
      <c r="O1563" s="17">
        <f t="shared" si="535"/>
        <v>1459</v>
      </c>
      <c r="T1563" s="17">
        <f t="shared" si="532"/>
        <v>1459</v>
      </c>
      <c r="U1563" s="1">
        <f t="shared" si="533"/>
        <v>1459</v>
      </c>
    </row>
    <row r="1564" spans="14:21" x14ac:dyDescent="0.2">
      <c r="N1564" s="1">
        <f t="shared" si="534"/>
        <v>1460</v>
      </c>
      <c r="O1564" s="17">
        <f t="shared" si="535"/>
        <v>1460</v>
      </c>
      <c r="T1564" s="17">
        <f t="shared" si="532"/>
        <v>1460</v>
      </c>
      <c r="U1564" s="1">
        <f t="shared" si="533"/>
        <v>1460</v>
      </c>
    </row>
    <row r="1565" spans="14:21" x14ac:dyDescent="0.2">
      <c r="N1565" s="1">
        <f t="shared" si="534"/>
        <v>1461</v>
      </c>
      <c r="O1565" s="17">
        <f t="shared" si="535"/>
        <v>1461</v>
      </c>
      <c r="T1565" s="17">
        <f t="shared" si="532"/>
        <v>1461</v>
      </c>
      <c r="U1565" s="1">
        <f t="shared" si="533"/>
        <v>1461</v>
      </c>
    </row>
    <row r="1566" spans="14:21" x14ac:dyDescent="0.2">
      <c r="N1566" s="1">
        <f t="shared" si="534"/>
        <v>1462</v>
      </c>
      <c r="O1566" s="17">
        <f t="shared" si="535"/>
        <v>1462</v>
      </c>
      <c r="T1566" s="17">
        <f t="shared" si="532"/>
        <v>1462</v>
      </c>
      <c r="U1566" s="1">
        <f t="shared" si="533"/>
        <v>1462</v>
      </c>
    </row>
    <row r="1567" spans="14:21" x14ac:dyDescent="0.2">
      <c r="N1567" s="1">
        <f t="shared" si="534"/>
        <v>1463</v>
      </c>
      <c r="O1567" s="17">
        <f t="shared" si="535"/>
        <v>1463</v>
      </c>
      <c r="T1567" s="17">
        <f t="shared" si="532"/>
        <v>1463</v>
      </c>
      <c r="U1567" s="1">
        <f t="shared" si="533"/>
        <v>1463</v>
      </c>
    </row>
    <row r="1568" spans="14:21" x14ac:dyDescent="0.2">
      <c r="N1568" s="1">
        <f t="shared" si="534"/>
        <v>1464</v>
      </c>
      <c r="O1568" s="17">
        <f t="shared" si="535"/>
        <v>1464</v>
      </c>
      <c r="T1568" s="17">
        <f t="shared" si="532"/>
        <v>1464</v>
      </c>
      <c r="U1568" s="1">
        <f t="shared" si="533"/>
        <v>1464</v>
      </c>
    </row>
    <row r="1569" spans="14:21" x14ac:dyDescent="0.2">
      <c r="N1569" s="1">
        <f t="shared" si="534"/>
        <v>1465</v>
      </c>
      <c r="O1569" s="17">
        <f t="shared" si="535"/>
        <v>1465</v>
      </c>
      <c r="T1569" s="17">
        <f t="shared" si="532"/>
        <v>1465</v>
      </c>
      <c r="U1569" s="1">
        <f t="shared" si="533"/>
        <v>1465</v>
      </c>
    </row>
    <row r="1570" spans="14:21" x14ac:dyDescent="0.2">
      <c r="N1570" s="1">
        <f t="shared" si="534"/>
        <v>1466</v>
      </c>
      <c r="O1570" s="17">
        <f t="shared" si="535"/>
        <v>1466</v>
      </c>
      <c r="T1570" s="17">
        <f t="shared" si="532"/>
        <v>1466</v>
      </c>
      <c r="U1570" s="1">
        <f t="shared" si="533"/>
        <v>1466</v>
      </c>
    </row>
    <row r="1571" spans="14:21" x14ac:dyDescent="0.2">
      <c r="N1571" s="1">
        <f t="shared" si="534"/>
        <v>1467</v>
      </c>
      <c r="O1571" s="17">
        <f t="shared" si="535"/>
        <v>1467</v>
      </c>
      <c r="T1571" s="17">
        <f t="shared" si="532"/>
        <v>1467</v>
      </c>
      <c r="U1571" s="1">
        <f t="shared" si="533"/>
        <v>1467</v>
      </c>
    </row>
    <row r="1572" spans="14:21" x14ac:dyDescent="0.2">
      <c r="N1572" s="1">
        <f t="shared" si="534"/>
        <v>1468</v>
      </c>
      <c r="O1572" s="17">
        <f t="shared" si="535"/>
        <v>1468</v>
      </c>
      <c r="T1572" s="17">
        <f t="shared" si="532"/>
        <v>1468</v>
      </c>
      <c r="U1572" s="1">
        <f t="shared" si="533"/>
        <v>1468</v>
      </c>
    </row>
    <row r="1573" spans="14:21" x14ac:dyDescent="0.2">
      <c r="N1573" s="1">
        <f t="shared" si="534"/>
        <v>1469</v>
      </c>
      <c r="O1573" s="17">
        <f t="shared" si="535"/>
        <v>1469</v>
      </c>
      <c r="T1573" s="17">
        <f t="shared" si="532"/>
        <v>1469</v>
      </c>
      <c r="U1573" s="1">
        <f t="shared" si="533"/>
        <v>1469</v>
      </c>
    </row>
    <row r="1574" spans="14:21" x14ac:dyDescent="0.2">
      <c r="N1574" s="1">
        <f t="shared" si="534"/>
        <v>1470</v>
      </c>
      <c r="O1574" s="17">
        <f t="shared" si="535"/>
        <v>1470</v>
      </c>
      <c r="T1574" s="17">
        <f t="shared" si="532"/>
        <v>1470</v>
      </c>
      <c r="U1574" s="1">
        <f t="shared" si="533"/>
        <v>1470</v>
      </c>
    </row>
    <row r="1575" spans="14:21" x14ac:dyDescent="0.2">
      <c r="N1575" s="1">
        <f t="shared" si="534"/>
        <v>1471</v>
      </c>
      <c r="O1575" s="17">
        <f t="shared" si="535"/>
        <v>1471</v>
      </c>
      <c r="T1575" s="17">
        <f t="shared" si="532"/>
        <v>1471</v>
      </c>
      <c r="U1575" s="1">
        <f t="shared" si="533"/>
        <v>1471</v>
      </c>
    </row>
    <row r="1576" spans="14:21" x14ac:dyDescent="0.2">
      <c r="N1576" s="1">
        <f t="shared" si="534"/>
        <v>1472</v>
      </c>
      <c r="O1576" s="17">
        <f t="shared" si="535"/>
        <v>1472</v>
      </c>
      <c r="T1576" s="17">
        <f t="shared" si="532"/>
        <v>1472</v>
      </c>
      <c r="U1576" s="1">
        <f t="shared" si="533"/>
        <v>1472</v>
      </c>
    </row>
    <row r="1577" spans="14:21" x14ac:dyDescent="0.2">
      <c r="N1577" s="1">
        <f t="shared" si="534"/>
        <v>1473</v>
      </c>
      <c r="O1577" s="17">
        <f t="shared" si="535"/>
        <v>1473</v>
      </c>
      <c r="T1577" s="17">
        <f t="shared" si="532"/>
        <v>1473</v>
      </c>
      <c r="U1577" s="1">
        <f t="shared" si="533"/>
        <v>1473</v>
      </c>
    </row>
    <row r="1578" spans="14:21" x14ac:dyDescent="0.2">
      <c r="N1578" s="1">
        <f t="shared" si="534"/>
        <v>1474</v>
      </c>
      <c r="O1578" s="17">
        <f t="shared" si="535"/>
        <v>1474</v>
      </c>
      <c r="T1578" s="17">
        <f t="shared" si="532"/>
        <v>1474</v>
      </c>
      <c r="U1578" s="1">
        <f t="shared" si="533"/>
        <v>1474</v>
      </c>
    </row>
    <row r="1579" spans="14:21" x14ac:dyDescent="0.2">
      <c r="N1579" s="1">
        <f t="shared" si="534"/>
        <v>1475</v>
      </c>
      <c r="O1579" s="17">
        <f t="shared" si="535"/>
        <v>1475</v>
      </c>
      <c r="T1579" s="17">
        <f t="shared" si="532"/>
        <v>1475</v>
      </c>
      <c r="U1579" s="1">
        <f t="shared" si="533"/>
        <v>1475</v>
      </c>
    </row>
    <row r="1580" spans="14:21" x14ac:dyDescent="0.2">
      <c r="N1580" s="1">
        <f t="shared" si="534"/>
        <v>1476</v>
      </c>
      <c r="O1580" s="17">
        <f t="shared" si="535"/>
        <v>1476</v>
      </c>
      <c r="T1580" s="17">
        <f t="shared" si="532"/>
        <v>1476</v>
      </c>
      <c r="U1580" s="1">
        <f t="shared" si="533"/>
        <v>1476</v>
      </c>
    </row>
    <row r="1581" spans="14:21" x14ac:dyDescent="0.2">
      <c r="N1581" s="1">
        <f t="shared" si="534"/>
        <v>1477</v>
      </c>
      <c r="O1581" s="17">
        <f t="shared" si="535"/>
        <v>1477</v>
      </c>
      <c r="T1581" s="17">
        <f t="shared" si="532"/>
        <v>1477</v>
      </c>
      <c r="U1581" s="1">
        <f t="shared" si="533"/>
        <v>1477</v>
      </c>
    </row>
    <row r="1582" spans="14:21" x14ac:dyDescent="0.2">
      <c r="N1582" s="1">
        <f t="shared" si="534"/>
        <v>1478</v>
      </c>
      <c r="O1582" s="17">
        <f t="shared" si="535"/>
        <v>1478</v>
      </c>
      <c r="T1582" s="17">
        <f t="shared" si="532"/>
        <v>1478</v>
      </c>
      <c r="U1582" s="1">
        <f t="shared" si="533"/>
        <v>1478</v>
      </c>
    </row>
    <row r="1583" spans="14:21" x14ac:dyDescent="0.2">
      <c r="N1583" s="1">
        <f t="shared" si="534"/>
        <v>1479</v>
      </c>
      <c r="O1583" s="17">
        <f t="shared" si="535"/>
        <v>1479</v>
      </c>
      <c r="T1583" s="17">
        <f t="shared" si="532"/>
        <v>1479</v>
      </c>
      <c r="U1583" s="1">
        <f t="shared" si="533"/>
        <v>1479</v>
      </c>
    </row>
    <row r="1584" spans="14:21" x14ac:dyDescent="0.2">
      <c r="N1584" s="1">
        <f t="shared" si="534"/>
        <v>1480</v>
      </c>
      <c r="O1584" s="17">
        <f t="shared" si="535"/>
        <v>1480</v>
      </c>
      <c r="T1584" s="17">
        <f t="shared" si="532"/>
        <v>1480</v>
      </c>
      <c r="U1584" s="1">
        <f t="shared" si="533"/>
        <v>1480</v>
      </c>
    </row>
    <row r="1585" spans="14:21" x14ac:dyDescent="0.2">
      <c r="N1585" s="1">
        <f t="shared" si="534"/>
        <v>1481</v>
      </c>
      <c r="O1585" s="17">
        <f t="shared" si="535"/>
        <v>1481</v>
      </c>
      <c r="T1585" s="17">
        <f t="shared" si="532"/>
        <v>1481</v>
      </c>
      <c r="U1585" s="1">
        <f t="shared" si="533"/>
        <v>1481</v>
      </c>
    </row>
    <row r="1586" spans="14:21" x14ac:dyDescent="0.2">
      <c r="N1586" s="1">
        <f t="shared" si="534"/>
        <v>1482</v>
      </c>
      <c r="O1586" s="17">
        <f t="shared" si="535"/>
        <v>1482</v>
      </c>
      <c r="T1586" s="17">
        <f t="shared" si="532"/>
        <v>1482</v>
      </c>
      <c r="U1586" s="1">
        <f t="shared" si="533"/>
        <v>1482</v>
      </c>
    </row>
    <row r="1587" spans="14:21" x14ac:dyDescent="0.2">
      <c r="N1587" s="1">
        <f t="shared" si="534"/>
        <v>1483</v>
      </c>
      <c r="O1587" s="17">
        <f t="shared" si="535"/>
        <v>1483</v>
      </c>
      <c r="T1587" s="17">
        <f t="shared" si="532"/>
        <v>1483</v>
      </c>
      <c r="U1587" s="1">
        <f t="shared" si="533"/>
        <v>1483</v>
      </c>
    </row>
    <row r="1588" spans="14:21" x14ac:dyDescent="0.2">
      <c r="N1588" s="1">
        <f t="shared" si="534"/>
        <v>1484</v>
      </c>
      <c r="O1588" s="17">
        <f t="shared" si="535"/>
        <v>1484</v>
      </c>
      <c r="T1588" s="17">
        <f t="shared" si="532"/>
        <v>1484</v>
      </c>
      <c r="U1588" s="1">
        <f t="shared" si="533"/>
        <v>1484</v>
      </c>
    </row>
    <row r="1589" spans="14:21" x14ac:dyDescent="0.2">
      <c r="N1589" s="1">
        <f t="shared" si="534"/>
        <v>1485</v>
      </c>
      <c r="O1589" s="17">
        <f t="shared" si="535"/>
        <v>1485</v>
      </c>
      <c r="T1589" s="17">
        <f t="shared" si="532"/>
        <v>1485</v>
      </c>
      <c r="U1589" s="1">
        <f t="shared" si="533"/>
        <v>1485</v>
      </c>
    </row>
    <row r="1590" spans="14:21" x14ac:dyDescent="0.2">
      <c r="N1590" s="1">
        <f t="shared" si="534"/>
        <v>1486</v>
      </c>
      <c r="O1590" s="17">
        <f t="shared" si="535"/>
        <v>1486</v>
      </c>
      <c r="T1590" s="17">
        <f t="shared" si="532"/>
        <v>1486</v>
      </c>
      <c r="U1590" s="1">
        <f t="shared" si="533"/>
        <v>1486</v>
      </c>
    </row>
    <row r="1591" spans="14:21" x14ac:dyDescent="0.2">
      <c r="N1591" s="1">
        <f t="shared" si="534"/>
        <v>1487</v>
      </c>
      <c r="O1591" s="17">
        <f t="shared" si="535"/>
        <v>1487</v>
      </c>
      <c r="T1591" s="17">
        <f t="shared" si="532"/>
        <v>1487</v>
      </c>
      <c r="U1591" s="1">
        <f t="shared" si="533"/>
        <v>1487</v>
      </c>
    </row>
    <row r="1592" spans="14:21" x14ac:dyDescent="0.2">
      <c r="N1592" s="1">
        <f t="shared" si="534"/>
        <v>1488</v>
      </c>
      <c r="O1592" s="17">
        <f t="shared" si="535"/>
        <v>1488</v>
      </c>
      <c r="T1592" s="17">
        <f t="shared" si="532"/>
        <v>1488</v>
      </c>
      <c r="U1592" s="1">
        <f t="shared" si="533"/>
        <v>1488</v>
      </c>
    </row>
    <row r="1593" spans="14:21" x14ac:dyDescent="0.2">
      <c r="N1593" s="1">
        <f t="shared" si="534"/>
        <v>1489</v>
      </c>
      <c r="O1593" s="17">
        <f t="shared" si="535"/>
        <v>1489</v>
      </c>
      <c r="T1593" s="17">
        <f t="shared" si="532"/>
        <v>1489</v>
      </c>
      <c r="U1593" s="1">
        <f t="shared" si="533"/>
        <v>1489</v>
      </c>
    </row>
    <row r="1594" spans="14:21" x14ac:dyDescent="0.2">
      <c r="N1594" s="1">
        <f t="shared" si="534"/>
        <v>1490</v>
      </c>
      <c r="O1594" s="17">
        <f t="shared" si="535"/>
        <v>1490</v>
      </c>
      <c r="T1594" s="17">
        <f t="shared" si="532"/>
        <v>1490</v>
      </c>
      <c r="U1594" s="1">
        <f t="shared" si="533"/>
        <v>1490</v>
      </c>
    </row>
    <row r="1595" spans="14:21" x14ac:dyDescent="0.2">
      <c r="N1595" s="1">
        <f t="shared" si="534"/>
        <v>1491</v>
      </c>
      <c r="O1595" s="17">
        <f t="shared" si="535"/>
        <v>1491</v>
      </c>
      <c r="T1595" s="17">
        <f t="shared" si="532"/>
        <v>1491</v>
      </c>
      <c r="U1595" s="1">
        <f t="shared" si="533"/>
        <v>1491</v>
      </c>
    </row>
    <row r="1596" spans="14:21" x14ac:dyDescent="0.2">
      <c r="N1596" s="1">
        <f t="shared" si="534"/>
        <v>1492</v>
      </c>
      <c r="O1596" s="17">
        <f t="shared" si="535"/>
        <v>1492</v>
      </c>
      <c r="T1596" s="17">
        <f t="shared" si="532"/>
        <v>1492</v>
      </c>
      <c r="U1596" s="1">
        <f t="shared" si="533"/>
        <v>1492</v>
      </c>
    </row>
    <row r="1597" spans="14:21" x14ac:dyDescent="0.2">
      <c r="N1597" s="1">
        <f t="shared" si="534"/>
        <v>1493</v>
      </c>
      <c r="O1597" s="17">
        <f t="shared" si="535"/>
        <v>1493</v>
      </c>
      <c r="T1597" s="17">
        <f t="shared" si="532"/>
        <v>1493</v>
      </c>
      <c r="U1597" s="1">
        <f t="shared" si="533"/>
        <v>1493</v>
      </c>
    </row>
    <row r="1598" spans="14:21" x14ac:dyDescent="0.2">
      <c r="N1598" s="1">
        <f t="shared" si="534"/>
        <v>1494</v>
      </c>
      <c r="O1598" s="17">
        <f t="shared" si="535"/>
        <v>1494</v>
      </c>
      <c r="T1598" s="17">
        <f t="shared" si="532"/>
        <v>1494</v>
      </c>
      <c r="U1598" s="1">
        <f t="shared" si="533"/>
        <v>1494</v>
      </c>
    </row>
    <row r="1599" spans="14:21" x14ac:dyDescent="0.2">
      <c r="N1599" s="1">
        <f t="shared" si="534"/>
        <v>1495</v>
      </c>
      <c r="O1599" s="17">
        <f t="shared" si="535"/>
        <v>1495</v>
      </c>
      <c r="T1599" s="17">
        <f t="shared" si="532"/>
        <v>1495</v>
      </c>
      <c r="U1599" s="1">
        <f t="shared" si="533"/>
        <v>1495</v>
      </c>
    </row>
    <row r="1600" spans="14:21" x14ac:dyDescent="0.2">
      <c r="N1600" s="1">
        <f t="shared" si="534"/>
        <v>1496</v>
      </c>
      <c r="O1600" s="17">
        <f t="shared" si="535"/>
        <v>1496</v>
      </c>
      <c r="T1600" s="17">
        <f t="shared" si="532"/>
        <v>1496</v>
      </c>
      <c r="U1600" s="1">
        <f t="shared" si="533"/>
        <v>1496</v>
      </c>
    </row>
    <row r="1601" spans="14:21" x14ac:dyDescent="0.2">
      <c r="N1601" s="1">
        <f t="shared" si="534"/>
        <v>1497</v>
      </c>
      <c r="O1601" s="17">
        <f t="shared" si="535"/>
        <v>1497</v>
      </c>
      <c r="T1601" s="17">
        <f t="shared" si="532"/>
        <v>1497</v>
      </c>
      <c r="U1601" s="1">
        <f t="shared" si="533"/>
        <v>1497</v>
      </c>
    </row>
    <row r="1602" spans="14:21" x14ac:dyDescent="0.2">
      <c r="N1602" s="1">
        <f t="shared" si="534"/>
        <v>1498</v>
      </c>
      <c r="O1602" s="17">
        <f t="shared" si="535"/>
        <v>1498</v>
      </c>
      <c r="T1602" s="17">
        <f t="shared" si="532"/>
        <v>1498</v>
      </c>
      <c r="U1602" s="1">
        <f t="shared" si="533"/>
        <v>1498</v>
      </c>
    </row>
    <row r="1603" spans="14:21" x14ac:dyDescent="0.2">
      <c r="N1603" s="1">
        <f t="shared" si="534"/>
        <v>1499</v>
      </c>
      <c r="O1603" s="17">
        <f t="shared" si="535"/>
        <v>1499</v>
      </c>
      <c r="T1603" s="17">
        <f t="shared" si="532"/>
        <v>1499</v>
      </c>
      <c r="U1603" s="1">
        <f t="shared" si="533"/>
        <v>1499</v>
      </c>
    </row>
    <row r="1604" spans="14:21" x14ac:dyDescent="0.2">
      <c r="N1604" s="1">
        <f t="shared" si="534"/>
        <v>1500</v>
      </c>
      <c r="O1604" s="17">
        <f t="shared" si="535"/>
        <v>1500</v>
      </c>
      <c r="T1604" s="17">
        <f t="shared" si="532"/>
        <v>1500</v>
      </c>
      <c r="U1604" s="1">
        <f t="shared" si="533"/>
        <v>1500</v>
      </c>
    </row>
    <row r="1605" spans="14:21" x14ac:dyDescent="0.2">
      <c r="N1605" s="1">
        <f t="shared" si="534"/>
        <v>1501</v>
      </c>
      <c r="O1605" s="17">
        <f t="shared" si="535"/>
        <v>1501</v>
      </c>
      <c r="T1605" s="17">
        <f t="shared" si="532"/>
        <v>1501</v>
      </c>
      <c r="U1605" s="1">
        <f t="shared" si="533"/>
        <v>1501</v>
      </c>
    </row>
    <row r="1606" spans="14:21" x14ac:dyDescent="0.2">
      <c r="N1606" s="1">
        <f t="shared" si="534"/>
        <v>1502</v>
      </c>
      <c r="O1606" s="17">
        <f t="shared" si="535"/>
        <v>1502</v>
      </c>
      <c r="T1606" s="17">
        <f t="shared" si="532"/>
        <v>1502</v>
      </c>
      <c r="U1606" s="1">
        <f t="shared" si="533"/>
        <v>1502</v>
      </c>
    </row>
    <row r="1607" spans="14:21" x14ac:dyDescent="0.2">
      <c r="N1607" s="1">
        <f t="shared" si="534"/>
        <v>1503</v>
      </c>
      <c r="O1607" s="17">
        <f t="shared" si="535"/>
        <v>1503</v>
      </c>
      <c r="T1607" s="17">
        <f t="shared" si="532"/>
        <v>1503</v>
      </c>
      <c r="U1607" s="1">
        <f t="shared" si="533"/>
        <v>1503</v>
      </c>
    </row>
    <row r="1608" spans="14:21" x14ac:dyDescent="0.2">
      <c r="N1608" s="1">
        <f t="shared" si="534"/>
        <v>1504</v>
      </c>
      <c r="O1608" s="17">
        <f t="shared" si="535"/>
        <v>1504</v>
      </c>
      <c r="T1608" s="17">
        <f t="shared" si="532"/>
        <v>1504</v>
      </c>
      <c r="U1608" s="1">
        <f t="shared" si="533"/>
        <v>1504</v>
      </c>
    </row>
    <row r="1609" spans="14:21" x14ac:dyDescent="0.2">
      <c r="N1609" s="1">
        <f t="shared" si="534"/>
        <v>1505</v>
      </c>
      <c r="O1609" s="17">
        <f t="shared" si="535"/>
        <v>1505</v>
      </c>
      <c r="T1609" s="17">
        <f t="shared" si="532"/>
        <v>1505</v>
      </c>
      <c r="U1609" s="1">
        <f t="shared" si="533"/>
        <v>1505</v>
      </c>
    </row>
    <row r="1610" spans="14:21" x14ac:dyDescent="0.2">
      <c r="N1610" s="1">
        <f t="shared" si="534"/>
        <v>1506</v>
      </c>
      <c r="O1610" s="17">
        <f t="shared" si="535"/>
        <v>1506</v>
      </c>
      <c r="T1610" s="17">
        <f t="shared" si="532"/>
        <v>1506</v>
      </c>
      <c r="U1610" s="1">
        <f t="shared" si="533"/>
        <v>1506</v>
      </c>
    </row>
    <row r="1611" spans="14:21" x14ac:dyDescent="0.2">
      <c r="N1611" s="1">
        <f t="shared" si="534"/>
        <v>1507</v>
      </c>
      <c r="O1611" s="17">
        <f t="shared" si="535"/>
        <v>1507</v>
      </c>
      <c r="T1611" s="17">
        <f t="shared" si="532"/>
        <v>1507</v>
      </c>
      <c r="U1611" s="1">
        <f t="shared" si="533"/>
        <v>1507</v>
      </c>
    </row>
    <row r="1612" spans="14:21" x14ac:dyDescent="0.2">
      <c r="N1612" s="1">
        <f t="shared" si="534"/>
        <v>1508</v>
      </c>
      <c r="O1612" s="17">
        <f t="shared" si="535"/>
        <v>1508</v>
      </c>
      <c r="T1612" s="17">
        <f t="shared" si="532"/>
        <v>1508</v>
      </c>
      <c r="U1612" s="1">
        <f t="shared" si="533"/>
        <v>1508</v>
      </c>
    </row>
    <row r="1613" spans="14:21" x14ac:dyDescent="0.2">
      <c r="N1613" s="1">
        <f t="shared" si="534"/>
        <v>1509</v>
      </c>
      <c r="O1613" s="17">
        <f t="shared" si="535"/>
        <v>1509</v>
      </c>
      <c r="T1613" s="17">
        <f t="shared" si="532"/>
        <v>1509</v>
      </c>
      <c r="U1613" s="1">
        <f t="shared" si="533"/>
        <v>1509</v>
      </c>
    </row>
    <row r="1614" spans="14:21" x14ac:dyDescent="0.2">
      <c r="N1614" s="1">
        <f t="shared" si="534"/>
        <v>1510</v>
      </c>
      <c r="O1614" s="17">
        <f t="shared" si="535"/>
        <v>1510</v>
      </c>
      <c r="T1614" s="17">
        <f t="shared" si="532"/>
        <v>1510</v>
      </c>
      <c r="U1614" s="1">
        <f t="shared" si="533"/>
        <v>1510</v>
      </c>
    </row>
    <row r="1615" spans="14:21" x14ac:dyDescent="0.2">
      <c r="N1615" s="1">
        <f t="shared" si="534"/>
        <v>1511</v>
      </c>
      <c r="O1615" s="17">
        <f t="shared" si="535"/>
        <v>1511</v>
      </c>
      <c r="T1615" s="17">
        <f t="shared" si="532"/>
        <v>1511</v>
      </c>
      <c r="U1615" s="1">
        <f t="shared" si="533"/>
        <v>1511</v>
      </c>
    </row>
    <row r="1616" spans="14:21" x14ac:dyDescent="0.2">
      <c r="N1616" s="1">
        <f t="shared" si="534"/>
        <v>1512</v>
      </c>
      <c r="O1616" s="17">
        <f t="shared" si="535"/>
        <v>1512</v>
      </c>
      <c r="T1616" s="17">
        <f t="shared" si="532"/>
        <v>1512</v>
      </c>
      <c r="U1616" s="1">
        <f t="shared" si="533"/>
        <v>1512</v>
      </c>
    </row>
    <row r="1617" spans="14:21" x14ac:dyDescent="0.2">
      <c r="N1617" s="1">
        <f t="shared" si="534"/>
        <v>1513</v>
      </c>
      <c r="O1617" s="17">
        <f t="shared" si="535"/>
        <v>1513</v>
      </c>
      <c r="T1617" s="17">
        <f t="shared" si="532"/>
        <v>1513</v>
      </c>
      <c r="U1617" s="1">
        <f t="shared" si="533"/>
        <v>1513</v>
      </c>
    </row>
    <row r="1618" spans="14:21" x14ac:dyDescent="0.2">
      <c r="N1618" s="1">
        <f t="shared" si="534"/>
        <v>1514</v>
      </c>
      <c r="O1618" s="17">
        <f t="shared" si="535"/>
        <v>1514</v>
      </c>
      <c r="T1618" s="17">
        <f t="shared" si="532"/>
        <v>1514</v>
      </c>
      <c r="U1618" s="1">
        <f t="shared" si="533"/>
        <v>1514</v>
      </c>
    </row>
    <row r="1619" spans="14:21" x14ac:dyDescent="0.2">
      <c r="N1619" s="1">
        <f t="shared" si="534"/>
        <v>1515</v>
      </c>
      <c r="O1619" s="17">
        <f t="shared" si="535"/>
        <v>1515</v>
      </c>
      <c r="T1619" s="17">
        <f t="shared" si="532"/>
        <v>1515</v>
      </c>
      <c r="U1619" s="1">
        <f t="shared" si="533"/>
        <v>1515</v>
      </c>
    </row>
    <row r="1620" spans="14:21" x14ac:dyDescent="0.2">
      <c r="N1620" s="1">
        <f t="shared" si="534"/>
        <v>1516</v>
      </c>
      <c r="O1620" s="17">
        <f t="shared" si="535"/>
        <v>1516</v>
      </c>
      <c r="T1620" s="17">
        <f t="shared" si="532"/>
        <v>1516</v>
      </c>
      <c r="U1620" s="1">
        <f t="shared" si="533"/>
        <v>1516</v>
      </c>
    </row>
    <row r="1621" spans="14:21" x14ac:dyDescent="0.2">
      <c r="N1621" s="1">
        <f t="shared" si="534"/>
        <v>1517</v>
      </c>
      <c r="O1621" s="17">
        <f t="shared" si="535"/>
        <v>1517</v>
      </c>
      <c r="T1621" s="17">
        <f t="shared" si="532"/>
        <v>1517</v>
      </c>
      <c r="U1621" s="1">
        <f t="shared" si="533"/>
        <v>1517</v>
      </c>
    </row>
    <row r="1622" spans="14:21" x14ac:dyDescent="0.2">
      <c r="N1622" s="1">
        <f t="shared" si="534"/>
        <v>1518</v>
      </c>
      <c r="O1622" s="17">
        <f t="shared" si="535"/>
        <v>1518</v>
      </c>
      <c r="T1622" s="17">
        <f t="shared" si="532"/>
        <v>1518</v>
      </c>
      <c r="U1622" s="1">
        <f t="shared" si="533"/>
        <v>1518</v>
      </c>
    </row>
    <row r="1623" spans="14:21" x14ac:dyDescent="0.2">
      <c r="N1623" s="1">
        <f t="shared" si="534"/>
        <v>1519</v>
      </c>
      <c r="O1623" s="17">
        <f t="shared" si="535"/>
        <v>1519</v>
      </c>
      <c r="T1623" s="17">
        <f t="shared" si="532"/>
        <v>1519</v>
      </c>
      <c r="U1623" s="1">
        <f t="shared" si="533"/>
        <v>1519</v>
      </c>
    </row>
    <row r="1624" spans="14:21" x14ac:dyDescent="0.2">
      <c r="N1624" s="1">
        <f t="shared" si="534"/>
        <v>1520</v>
      </c>
      <c r="O1624" s="17">
        <f t="shared" si="535"/>
        <v>1520</v>
      </c>
      <c r="T1624" s="17">
        <f t="shared" si="532"/>
        <v>1520</v>
      </c>
      <c r="U1624" s="1">
        <f t="shared" si="533"/>
        <v>1520</v>
      </c>
    </row>
    <row r="1625" spans="14:21" x14ac:dyDescent="0.2">
      <c r="N1625" s="1">
        <f t="shared" si="534"/>
        <v>1521</v>
      </c>
      <c r="O1625" s="17">
        <f t="shared" si="535"/>
        <v>1521</v>
      </c>
      <c r="T1625" s="17">
        <f t="shared" ref="T1625:T1688" si="536">N1625</f>
        <v>1521</v>
      </c>
      <c r="U1625" s="1">
        <f t="shared" ref="U1625:U1688" si="537">N1625</f>
        <v>1521</v>
      </c>
    </row>
    <row r="1626" spans="14:21" x14ac:dyDescent="0.2">
      <c r="N1626" s="1">
        <f t="shared" ref="N1626:N1689" si="538">N1625+1</f>
        <v>1522</v>
      </c>
      <c r="O1626" s="17">
        <f t="shared" ref="O1626:O1689" si="539">O1625+1</f>
        <v>1522</v>
      </c>
      <c r="T1626" s="17">
        <f t="shared" si="536"/>
        <v>1522</v>
      </c>
      <c r="U1626" s="1">
        <f t="shared" si="537"/>
        <v>1522</v>
      </c>
    </row>
    <row r="1627" spans="14:21" x14ac:dyDescent="0.2">
      <c r="N1627" s="1">
        <f t="shared" si="538"/>
        <v>1523</v>
      </c>
      <c r="O1627" s="17">
        <f t="shared" si="539"/>
        <v>1523</v>
      </c>
      <c r="T1627" s="17">
        <f t="shared" si="536"/>
        <v>1523</v>
      </c>
      <c r="U1627" s="1">
        <f t="shared" si="537"/>
        <v>1523</v>
      </c>
    </row>
    <row r="1628" spans="14:21" x14ac:dyDescent="0.2">
      <c r="N1628" s="1">
        <f t="shared" si="538"/>
        <v>1524</v>
      </c>
      <c r="O1628" s="17">
        <f t="shared" si="539"/>
        <v>1524</v>
      </c>
      <c r="T1628" s="17">
        <f t="shared" si="536"/>
        <v>1524</v>
      </c>
      <c r="U1628" s="1">
        <f t="shared" si="537"/>
        <v>1524</v>
      </c>
    </row>
    <row r="1629" spans="14:21" x14ac:dyDescent="0.2">
      <c r="N1629" s="1">
        <f t="shared" si="538"/>
        <v>1525</v>
      </c>
      <c r="O1629" s="17">
        <f t="shared" si="539"/>
        <v>1525</v>
      </c>
      <c r="T1629" s="17">
        <f t="shared" si="536"/>
        <v>1525</v>
      </c>
      <c r="U1629" s="1">
        <f t="shared" si="537"/>
        <v>1525</v>
      </c>
    </row>
    <row r="1630" spans="14:21" x14ac:dyDescent="0.2">
      <c r="N1630" s="1">
        <f t="shared" si="538"/>
        <v>1526</v>
      </c>
      <c r="O1630" s="17">
        <f t="shared" si="539"/>
        <v>1526</v>
      </c>
      <c r="T1630" s="17">
        <f t="shared" si="536"/>
        <v>1526</v>
      </c>
      <c r="U1630" s="1">
        <f t="shared" si="537"/>
        <v>1526</v>
      </c>
    </row>
    <row r="1631" spans="14:21" x14ac:dyDescent="0.2">
      <c r="N1631" s="1">
        <f t="shared" si="538"/>
        <v>1527</v>
      </c>
      <c r="O1631" s="17">
        <f t="shared" si="539"/>
        <v>1527</v>
      </c>
      <c r="T1631" s="17">
        <f t="shared" si="536"/>
        <v>1527</v>
      </c>
      <c r="U1631" s="1">
        <f t="shared" si="537"/>
        <v>1527</v>
      </c>
    </row>
    <row r="1632" spans="14:21" x14ac:dyDescent="0.2">
      <c r="N1632" s="1">
        <f t="shared" si="538"/>
        <v>1528</v>
      </c>
      <c r="O1632" s="17">
        <f t="shared" si="539"/>
        <v>1528</v>
      </c>
      <c r="T1632" s="17">
        <f t="shared" si="536"/>
        <v>1528</v>
      </c>
      <c r="U1632" s="1">
        <f t="shared" si="537"/>
        <v>1528</v>
      </c>
    </row>
    <row r="1633" spans="14:21" x14ac:dyDescent="0.2">
      <c r="N1633" s="1">
        <f t="shared" si="538"/>
        <v>1529</v>
      </c>
      <c r="O1633" s="17">
        <f t="shared" si="539"/>
        <v>1529</v>
      </c>
      <c r="T1633" s="17">
        <f t="shared" si="536"/>
        <v>1529</v>
      </c>
      <c r="U1633" s="1">
        <f t="shared" si="537"/>
        <v>1529</v>
      </c>
    </row>
    <row r="1634" spans="14:21" x14ac:dyDescent="0.2">
      <c r="N1634" s="1">
        <f t="shared" si="538"/>
        <v>1530</v>
      </c>
      <c r="O1634" s="17">
        <f t="shared" si="539"/>
        <v>1530</v>
      </c>
      <c r="T1634" s="17">
        <f t="shared" si="536"/>
        <v>1530</v>
      </c>
      <c r="U1634" s="1">
        <f t="shared" si="537"/>
        <v>1530</v>
      </c>
    </row>
    <row r="1635" spans="14:21" x14ac:dyDescent="0.2">
      <c r="N1635" s="1">
        <f t="shared" si="538"/>
        <v>1531</v>
      </c>
      <c r="O1635" s="17">
        <f t="shared" si="539"/>
        <v>1531</v>
      </c>
      <c r="T1635" s="17">
        <f t="shared" si="536"/>
        <v>1531</v>
      </c>
      <c r="U1635" s="1">
        <f t="shared" si="537"/>
        <v>1531</v>
      </c>
    </row>
    <row r="1636" spans="14:21" x14ac:dyDescent="0.2">
      <c r="N1636" s="1">
        <f t="shared" si="538"/>
        <v>1532</v>
      </c>
      <c r="O1636" s="17">
        <f t="shared" si="539"/>
        <v>1532</v>
      </c>
      <c r="T1636" s="17">
        <f t="shared" si="536"/>
        <v>1532</v>
      </c>
      <c r="U1636" s="1">
        <f t="shared" si="537"/>
        <v>1532</v>
      </c>
    </row>
    <row r="1637" spans="14:21" x14ac:dyDescent="0.2">
      <c r="N1637" s="1">
        <f t="shared" si="538"/>
        <v>1533</v>
      </c>
      <c r="O1637" s="17">
        <f t="shared" si="539"/>
        <v>1533</v>
      </c>
      <c r="T1637" s="17">
        <f t="shared" si="536"/>
        <v>1533</v>
      </c>
      <c r="U1637" s="1">
        <f t="shared" si="537"/>
        <v>1533</v>
      </c>
    </row>
    <row r="1638" spans="14:21" x14ac:dyDescent="0.2">
      <c r="N1638" s="1">
        <f t="shared" si="538"/>
        <v>1534</v>
      </c>
      <c r="O1638" s="17">
        <f t="shared" si="539"/>
        <v>1534</v>
      </c>
      <c r="T1638" s="17">
        <f t="shared" si="536"/>
        <v>1534</v>
      </c>
      <c r="U1638" s="1">
        <f t="shared" si="537"/>
        <v>1534</v>
      </c>
    </row>
    <row r="1639" spans="14:21" x14ac:dyDescent="0.2">
      <c r="N1639" s="1">
        <f t="shared" si="538"/>
        <v>1535</v>
      </c>
      <c r="O1639" s="17">
        <f t="shared" si="539"/>
        <v>1535</v>
      </c>
      <c r="T1639" s="17">
        <f t="shared" si="536"/>
        <v>1535</v>
      </c>
      <c r="U1639" s="1">
        <f t="shared" si="537"/>
        <v>1535</v>
      </c>
    </row>
    <row r="1640" spans="14:21" x14ac:dyDescent="0.2">
      <c r="N1640" s="1">
        <f t="shared" si="538"/>
        <v>1536</v>
      </c>
      <c r="O1640" s="17">
        <f t="shared" si="539"/>
        <v>1536</v>
      </c>
      <c r="T1640" s="17">
        <f t="shared" si="536"/>
        <v>1536</v>
      </c>
      <c r="U1640" s="1">
        <f t="shared" si="537"/>
        <v>1536</v>
      </c>
    </row>
    <row r="1641" spans="14:21" x14ac:dyDescent="0.2">
      <c r="N1641" s="1">
        <f t="shared" si="538"/>
        <v>1537</v>
      </c>
      <c r="O1641" s="17">
        <f t="shared" si="539"/>
        <v>1537</v>
      </c>
      <c r="T1641" s="17">
        <f t="shared" si="536"/>
        <v>1537</v>
      </c>
      <c r="U1641" s="1">
        <f t="shared" si="537"/>
        <v>1537</v>
      </c>
    </row>
    <row r="1642" spans="14:21" x14ac:dyDescent="0.2">
      <c r="N1642" s="1">
        <f t="shared" si="538"/>
        <v>1538</v>
      </c>
      <c r="O1642" s="17">
        <f t="shared" si="539"/>
        <v>1538</v>
      </c>
      <c r="T1642" s="17">
        <f t="shared" si="536"/>
        <v>1538</v>
      </c>
      <c r="U1642" s="1">
        <f t="shared" si="537"/>
        <v>1538</v>
      </c>
    </row>
    <row r="1643" spans="14:21" x14ac:dyDescent="0.2">
      <c r="N1643" s="1">
        <f t="shared" si="538"/>
        <v>1539</v>
      </c>
      <c r="O1643" s="17">
        <f t="shared" si="539"/>
        <v>1539</v>
      </c>
      <c r="T1643" s="17">
        <f t="shared" si="536"/>
        <v>1539</v>
      </c>
      <c r="U1643" s="1">
        <f t="shared" si="537"/>
        <v>1539</v>
      </c>
    </row>
    <row r="1644" spans="14:21" x14ac:dyDescent="0.2">
      <c r="N1644" s="1">
        <f t="shared" si="538"/>
        <v>1540</v>
      </c>
      <c r="O1644" s="17">
        <f t="shared" si="539"/>
        <v>1540</v>
      </c>
      <c r="T1644" s="17">
        <f t="shared" si="536"/>
        <v>1540</v>
      </c>
      <c r="U1644" s="1">
        <f t="shared" si="537"/>
        <v>1540</v>
      </c>
    </row>
    <row r="1645" spans="14:21" x14ac:dyDescent="0.2">
      <c r="N1645" s="1">
        <f t="shared" si="538"/>
        <v>1541</v>
      </c>
      <c r="O1645" s="17">
        <f t="shared" si="539"/>
        <v>1541</v>
      </c>
      <c r="T1645" s="17">
        <f t="shared" si="536"/>
        <v>1541</v>
      </c>
      <c r="U1645" s="1">
        <f t="shared" si="537"/>
        <v>1541</v>
      </c>
    </row>
    <row r="1646" spans="14:21" x14ac:dyDescent="0.2">
      <c r="N1646" s="1">
        <f t="shared" si="538"/>
        <v>1542</v>
      </c>
      <c r="O1646" s="17">
        <f t="shared" si="539"/>
        <v>1542</v>
      </c>
      <c r="T1646" s="17">
        <f t="shared" si="536"/>
        <v>1542</v>
      </c>
      <c r="U1646" s="1">
        <f t="shared" si="537"/>
        <v>1542</v>
      </c>
    </row>
    <row r="1647" spans="14:21" x14ac:dyDescent="0.2">
      <c r="N1647" s="1">
        <f t="shared" si="538"/>
        <v>1543</v>
      </c>
      <c r="O1647" s="17">
        <f t="shared" si="539"/>
        <v>1543</v>
      </c>
      <c r="T1647" s="17">
        <f t="shared" si="536"/>
        <v>1543</v>
      </c>
      <c r="U1647" s="1">
        <f t="shared" si="537"/>
        <v>1543</v>
      </c>
    </row>
    <row r="1648" spans="14:21" x14ac:dyDescent="0.2">
      <c r="N1648" s="1">
        <f t="shared" si="538"/>
        <v>1544</v>
      </c>
      <c r="O1648" s="17">
        <f t="shared" si="539"/>
        <v>1544</v>
      </c>
      <c r="T1648" s="17">
        <f t="shared" si="536"/>
        <v>1544</v>
      </c>
      <c r="U1648" s="1">
        <f t="shared" si="537"/>
        <v>1544</v>
      </c>
    </row>
    <row r="1649" spans="14:21" x14ac:dyDescent="0.2">
      <c r="N1649" s="1">
        <f t="shared" si="538"/>
        <v>1545</v>
      </c>
      <c r="O1649" s="17">
        <f t="shared" si="539"/>
        <v>1545</v>
      </c>
      <c r="T1649" s="17">
        <f t="shared" si="536"/>
        <v>1545</v>
      </c>
      <c r="U1649" s="1">
        <f t="shared" si="537"/>
        <v>1545</v>
      </c>
    </row>
    <row r="1650" spans="14:21" x14ac:dyDescent="0.2">
      <c r="N1650" s="1">
        <f t="shared" si="538"/>
        <v>1546</v>
      </c>
      <c r="O1650" s="17">
        <f t="shared" si="539"/>
        <v>1546</v>
      </c>
      <c r="T1650" s="17">
        <f t="shared" si="536"/>
        <v>1546</v>
      </c>
      <c r="U1650" s="1">
        <f t="shared" si="537"/>
        <v>1546</v>
      </c>
    </row>
    <row r="1651" spans="14:21" x14ac:dyDescent="0.2">
      <c r="N1651" s="1">
        <f t="shared" si="538"/>
        <v>1547</v>
      </c>
      <c r="O1651" s="17">
        <f t="shared" si="539"/>
        <v>1547</v>
      </c>
      <c r="T1651" s="17">
        <f t="shared" si="536"/>
        <v>1547</v>
      </c>
      <c r="U1651" s="1">
        <f t="shared" si="537"/>
        <v>1547</v>
      </c>
    </row>
    <row r="1652" spans="14:21" x14ac:dyDescent="0.2">
      <c r="N1652" s="1">
        <f t="shared" si="538"/>
        <v>1548</v>
      </c>
      <c r="O1652" s="17">
        <f t="shared" si="539"/>
        <v>1548</v>
      </c>
      <c r="T1652" s="17">
        <f t="shared" si="536"/>
        <v>1548</v>
      </c>
      <c r="U1652" s="1">
        <f t="shared" si="537"/>
        <v>1548</v>
      </c>
    </row>
    <row r="1653" spans="14:21" x14ac:dyDescent="0.2">
      <c r="N1653" s="1">
        <f t="shared" si="538"/>
        <v>1549</v>
      </c>
      <c r="O1653" s="17">
        <f t="shared" si="539"/>
        <v>1549</v>
      </c>
      <c r="T1653" s="17">
        <f t="shared" si="536"/>
        <v>1549</v>
      </c>
      <c r="U1653" s="1">
        <f t="shared" si="537"/>
        <v>1549</v>
      </c>
    </row>
    <row r="1654" spans="14:21" x14ac:dyDescent="0.2">
      <c r="N1654" s="1">
        <f t="shared" si="538"/>
        <v>1550</v>
      </c>
      <c r="O1654" s="17">
        <f t="shared" si="539"/>
        <v>1550</v>
      </c>
      <c r="T1654" s="17">
        <f t="shared" si="536"/>
        <v>1550</v>
      </c>
      <c r="U1654" s="1">
        <f t="shared" si="537"/>
        <v>1550</v>
      </c>
    </row>
    <row r="1655" spans="14:21" x14ac:dyDescent="0.2">
      <c r="N1655" s="1">
        <f t="shared" si="538"/>
        <v>1551</v>
      </c>
      <c r="O1655" s="17">
        <f t="shared" si="539"/>
        <v>1551</v>
      </c>
      <c r="T1655" s="17">
        <f t="shared" si="536"/>
        <v>1551</v>
      </c>
      <c r="U1655" s="1">
        <f t="shared" si="537"/>
        <v>1551</v>
      </c>
    </row>
    <row r="1656" spans="14:21" x14ac:dyDescent="0.2">
      <c r="N1656" s="1">
        <f t="shared" si="538"/>
        <v>1552</v>
      </c>
      <c r="O1656" s="17">
        <f t="shared" si="539"/>
        <v>1552</v>
      </c>
      <c r="T1656" s="17">
        <f t="shared" si="536"/>
        <v>1552</v>
      </c>
      <c r="U1656" s="1">
        <f t="shared" si="537"/>
        <v>1552</v>
      </c>
    </row>
    <row r="1657" spans="14:21" x14ac:dyDescent="0.2">
      <c r="N1657" s="1">
        <f t="shared" si="538"/>
        <v>1553</v>
      </c>
      <c r="O1657" s="17">
        <f t="shared" si="539"/>
        <v>1553</v>
      </c>
      <c r="T1657" s="17">
        <f t="shared" si="536"/>
        <v>1553</v>
      </c>
      <c r="U1657" s="1">
        <f t="shared" si="537"/>
        <v>1553</v>
      </c>
    </row>
    <row r="1658" spans="14:21" x14ac:dyDescent="0.2">
      <c r="N1658" s="1">
        <f t="shared" si="538"/>
        <v>1554</v>
      </c>
      <c r="O1658" s="17">
        <f t="shared" si="539"/>
        <v>1554</v>
      </c>
      <c r="T1658" s="17">
        <f t="shared" si="536"/>
        <v>1554</v>
      </c>
      <c r="U1658" s="1">
        <f t="shared" si="537"/>
        <v>1554</v>
      </c>
    </row>
    <row r="1659" spans="14:21" x14ac:dyDescent="0.2">
      <c r="N1659" s="1">
        <f t="shared" si="538"/>
        <v>1555</v>
      </c>
      <c r="O1659" s="17">
        <f t="shared" si="539"/>
        <v>1555</v>
      </c>
      <c r="T1659" s="17">
        <f t="shared" si="536"/>
        <v>1555</v>
      </c>
      <c r="U1659" s="1">
        <f t="shared" si="537"/>
        <v>1555</v>
      </c>
    </row>
    <row r="1660" spans="14:21" x14ac:dyDescent="0.2">
      <c r="N1660" s="1">
        <f t="shared" si="538"/>
        <v>1556</v>
      </c>
      <c r="O1660" s="17">
        <f t="shared" si="539"/>
        <v>1556</v>
      </c>
      <c r="T1660" s="17">
        <f t="shared" si="536"/>
        <v>1556</v>
      </c>
      <c r="U1660" s="1">
        <f t="shared" si="537"/>
        <v>1556</v>
      </c>
    </row>
    <row r="1661" spans="14:21" x14ac:dyDescent="0.2">
      <c r="N1661" s="1">
        <f t="shared" si="538"/>
        <v>1557</v>
      </c>
      <c r="O1661" s="17">
        <f t="shared" si="539"/>
        <v>1557</v>
      </c>
      <c r="T1661" s="17">
        <f t="shared" si="536"/>
        <v>1557</v>
      </c>
      <c r="U1661" s="1">
        <f t="shared" si="537"/>
        <v>1557</v>
      </c>
    </row>
    <row r="1662" spans="14:21" x14ac:dyDescent="0.2">
      <c r="N1662" s="1">
        <f t="shared" si="538"/>
        <v>1558</v>
      </c>
      <c r="O1662" s="17">
        <f t="shared" si="539"/>
        <v>1558</v>
      </c>
      <c r="T1662" s="17">
        <f t="shared" si="536"/>
        <v>1558</v>
      </c>
      <c r="U1662" s="1">
        <f t="shared" si="537"/>
        <v>1558</v>
      </c>
    </row>
    <row r="1663" spans="14:21" x14ac:dyDescent="0.2">
      <c r="N1663" s="1">
        <f t="shared" si="538"/>
        <v>1559</v>
      </c>
      <c r="O1663" s="17">
        <f t="shared" si="539"/>
        <v>1559</v>
      </c>
      <c r="T1663" s="17">
        <f t="shared" si="536"/>
        <v>1559</v>
      </c>
      <c r="U1663" s="1">
        <f t="shared" si="537"/>
        <v>1559</v>
      </c>
    </row>
    <row r="1664" spans="14:21" x14ac:dyDescent="0.2">
      <c r="N1664" s="1">
        <f t="shared" si="538"/>
        <v>1560</v>
      </c>
      <c r="O1664" s="17">
        <f t="shared" si="539"/>
        <v>1560</v>
      </c>
      <c r="T1664" s="17">
        <f t="shared" si="536"/>
        <v>1560</v>
      </c>
      <c r="U1664" s="1">
        <f t="shared" si="537"/>
        <v>1560</v>
      </c>
    </row>
    <row r="1665" spans="14:21" x14ac:dyDescent="0.2">
      <c r="N1665" s="1">
        <f t="shared" si="538"/>
        <v>1561</v>
      </c>
      <c r="O1665" s="17">
        <f t="shared" si="539"/>
        <v>1561</v>
      </c>
      <c r="T1665" s="17">
        <f t="shared" si="536"/>
        <v>1561</v>
      </c>
      <c r="U1665" s="1">
        <f t="shared" si="537"/>
        <v>1561</v>
      </c>
    </row>
    <row r="1666" spans="14:21" x14ac:dyDescent="0.2">
      <c r="N1666" s="1">
        <f t="shared" si="538"/>
        <v>1562</v>
      </c>
      <c r="O1666" s="17">
        <f t="shared" si="539"/>
        <v>1562</v>
      </c>
      <c r="T1666" s="17">
        <f t="shared" si="536"/>
        <v>1562</v>
      </c>
      <c r="U1666" s="1">
        <f t="shared" si="537"/>
        <v>1562</v>
      </c>
    </row>
    <row r="1667" spans="14:21" x14ac:dyDescent="0.2">
      <c r="N1667" s="1">
        <f t="shared" si="538"/>
        <v>1563</v>
      </c>
      <c r="O1667" s="17">
        <f t="shared" si="539"/>
        <v>1563</v>
      </c>
      <c r="T1667" s="17">
        <f t="shared" si="536"/>
        <v>1563</v>
      </c>
      <c r="U1667" s="1">
        <f t="shared" si="537"/>
        <v>1563</v>
      </c>
    </row>
    <row r="1668" spans="14:21" x14ac:dyDescent="0.2">
      <c r="N1668" s="1">
        <f t="shared" si="538"/>
        <v>1564</v>
      </c>
      <c r="O1668" s="17">
        <f t="shared" si="539"/>
        <v>1564</v>
      </c>
      <c r="T1668" s="17">
        <f t="shared" si="536"/>
        <v>1564</v>
      </c>
      <c r="U1668" s="1">
        <f t="shared" si="537"/>
        <v>1564</v>
      </c>
    </row>
    <row r="1669" spans="14:21" x14ac:dyDescent="0.2">
      <c r="N1669" s="1">
        <f t="shared" si="538"/>
        <v>1565</v>
      </c>
      <c r="O1669" s="17">
        <f t="shared" si="539"/>
        <v>1565</v>
      </c>
      <c r="T1669" s="17">
        <f t="shared" si="536"/>
        <v>1565</v>
      </c>
      <c r="U1669" s="1">
        <f t="shared" si="537"/>
        <v>1565</v>
      </c>
    </row>
    <row r="1670" spans="14:21" x14ac:dyDescent="0.2">
      <c r="N1670" s="1">
        <f t="shared" si="538"/>
        <v>1566</v>
      </c>
      <c r="O1670" s="17">
        <f t="shared" si="539"/>
        <v>1566</v>
      </c>
      <c r="T1670" s="17">
        <f t="shared" si="536"/>
        <v>1566</v>
      </c>
      <c r="U1670" s="1">
        <f t="shared" si="537"/>
        <v>1566</v>
      </c>
    </row>
    <row r="1671" spans="14:21" x14ac:dyDescent="0.2">
      <c r="N1671" s="1">
        <f t="shared" si="538"/>
        <v>1567</v>
      </c>
      <c r="O1671" s="17">
        <f t="shared" si="539"/>
        <v>1567</v>
      </c>
      <c r="T1671" s="17">
        <f t="shared" si="536"/>
        <v>1567</v>
      </c>
      <c r="U1671" s="1">
        <f t="shared" si="537"/>
        <v>1567</v>
      </c>
    </row>
    <row r="1672" spans="14:21" x14ac:dyDescent="0.2">
      <c r="N1672" s="1">
        <f t="shared" si="538"/>
        <v>1568</v>
      </c>
      <c r="O1672" s="17">
        <f t="shared" si="539"/>
        <v>1568</v>
      </c>
      <c r="T1672" s="17">
        <f t="shared" si="536"/>
        <v>1568</v>
      </c>
      <c r="U1672" s="1">
        <f t="shared" si="537"/>
        <v>1568</v>
      </c>
    </row>
    <row r="1673" spans="14:21" x14ac:dyDescent="0.2">
      <c r="N1673" s="1">
        <f t="shared" si="538"/>
        <v>1569</v>
      </c>
      <c r="O1673" s="17">
        <f t="shared" si="539"/>
        <v>1569</v>
      </c>
      <c r="T1673" s="17">
        <f t="shared" si="536"/>
        <v>1569</v>
      </c>
      <c r="U1673" s="1">
        <f t="shared" si="537"/>
        <v>1569</v>
      </c>
    </row>
    <row r="1674" spans="14:21" x14ac:dyDescent="0.2">
      <c r="N1674" s="1">
        <f t="shared" si="538"/>
        <v>1570</v>
      </c>
      <c r="O1674" s="17">
        <f t="shared" si="539"/>
        <v>1570</v>
      </c>
      <c r="T1674" s="17">
        <f t="shared" si="536"/>
        <v>1570</v>
      </c>
      <c r="U1674" s="1">
        <f t="shared" si="537"/>
        <v>1570</v>
      </c>
    </row>
    <row r="1675" spans="14:21" x14ac:dyDescent="0.2">
      <c r="N1675" s="1">
        <f t="shared" si="538"/>
        <v>1571</v>
      </c>
      <c r="O1675" s="17">
        <f t="shared" si="539"/>
        <v>1571</v>
      </c>
      <c r="T1675" s="17">
        <f t="shared" si="536"/>
        <v>1571</v>
      </c>
      <c r="U1675" s="1">
        <f t="shared" si="537"/>
        <v>1571</v>
      </c>
    </row>
    <row r="1676" spans="14:21" x14ac:dyDescent="0.2">
      <c r="N1676" s="1">
        <f t="shared" si="538"/>
        <v>1572</v>
      </c>
      <c r="O1676" s="17">
        <f t="shared" si="539"/>
        <v>1572</v>
      </c>
      <c r="T1676" s="17">
        <f t="shared" si="536"/>
        <v>1572</v>
      </c>
      <c r="U1676" s="1">
        <f t="shared" si="537"/>
        <v>1572</v>
      </c>
    </row>
    <row r="1677" spans="14:21" x14ac:dyDescent="0.2">
      <c r="N1677" s="1">
        <f t="shared" si="538"/>
        <v>1573</v>
      </c>
      <c r="O1677" s="17">
        <f t="shared" si="539"/>
        <v>1573</v>
      </c>
      <c r="T1677" s="17">
        <f t="shared" si="536"/>
        <v>1573</v>
      </c>
      <c r="U1677" s="1">
        <f t="shared" si="537"/>
        <v>1573</v>
      </c>
    </row>
    <row r="1678" spans="14:21" x14ac:dyDescent="0.2">
      <c r="N1678" s="1">
        <f t="shared" si="538"/>
        <v>1574</v>
      </c>
      <c r="O1678" s="17">
        <f t="shared" si="539"/>
        <v>1574</v>
      </c>
      <c r="T1678" s="17">
        <f t="shared" si="536"/>
        <v>1574</v>
      </c>
      <c r="U1678" s="1">
        <f t="shared" si="537"/>
        <v>1574</v>
      </c>
    </row>
    <row r="1679" spans="14:21" x14ac:dyDescent="0.2">
      <c r="N1679" s="1">
        <f t="shared" si="538"/>
        <v>1575</v>
      </c>
      <c r="O1679" s="17">
        <f t="shared" si="539"/>
        <v>1575</v>
      </c>
      <c r="T1679" s="17">
        <f t="shared" si="536"/>
        <v>1575</v>
      </c>
      <c r="U1679" s="1">
        <f t="shared" si="537"/>
        <v>1575</v>
      </c>
    </row>
    <row r="1680" spans="14:21" x14ac:dyDescent="0.2">
      <c r="N1680" s="1">
        <f t="shared" si="538"/>
        <v>1576</v>
      </c>
      <c r="O1680" s="17">
        <f t="shared" si="539"/>
        <v>1576</v>
      </c>
      <c r="T1680" s="17">
        <f t="shared" si="536"/>
        <v>1576</v>
      </c>
      <c r="U1680" s="1">
        <f t="shared" si="537"/>
        <v>1576</v>
      </c>
    </row>
    <row r="1681" spans="14:21" x14ac:dyDescent="0.2">
      <c r="N1681" s="1">
        <f t="shared" si="538"/>
        <v>1577</v>
      </c>
      <c r="O1681" s="17">
        <f t="shared" si="539"/>
        <v>1577</v>
      </c>
      <c r="T1681" s="17">
        <f t="shared" si="536"/>
        <v>1577</v>
      </c>
      <c r="U1681" s="1">
        <f t="shared" si="537"/>
        <v>1577</v>
      </c>
    </row>
    <row r="1682" spans="14:21" x14ac:dyDescent="0.2">
      <c r="N1682" s="1">
        <f t="shared" si="538"/>
        <v>1578</v>
      </c>
      <c r="O1682" s="17">
        <f t="shared" si="539"/>
        <v>1578</v>
      </c>
      <c r="T1682" s="17">
        <f t="shared" si="536"/>
        <v>1578</v>
      </c>
      <c r="U1682" s="1">
        <f t="shared" si="537"/>
        <v>1578</v>
      </c>
    </row>
    <row r="1683" spans="14:21" x14ac:dyDescent="0.2">
      <c r="N1683" s="1">
        <f t="shared" si="538"/>
        <v>1579</v>
      </c>
      <c r="O1683" s="17">
        <f t="shared" si="539"/>
        <v>1579</v>
      </c>
      <c r="T1683" s="17">
        <f t="shared" si="536"/>
        <v>1579</v>
      </c>
      <c r="U1683" s="1">
        <f t="shared" si="537"/>
        <v>1579</v>
      </c>
    </row>
    <row r="1684" spans="14:21" x14ac:dyDescent="0.2">
      <c r="N1684" s="1">
        <f t="shared" si="538"/>
        <v>1580</v>
      </c>
      <c r="O1684" s="17">
        <f t="shared" si="539"/>
        <v>1580</v>
      </c>
      <c r="T1684" s="17">
        <f t="shared" si="536"/>
        <v>1580</v>
      </c>
      <c r="U1684" s="1">
        <f t="shared" si="537"/>
        <v>1580</v>
      </c>
    </row>
    <row r="1685" spans="14:21" x14ac:dyDescent="0.2">
      <c r="N1685" s="1">
        <f t="shared" si="538"/>
        <v>1581</v>
      </c>
      <c r="O1685" s="17">
        <f t="shared" si="539"/>
        <v>1581</v>
      </c>
      <c r="T1685" s="17">
        <f t="shared" si="536"/>
        <v>1581</v>
      </c>
      <c r="U1685" s="1">
        <f t="shared" si="537"/>
        <v>1581</v>
      </c>
    </row>
    <row r="1686" spans="14:21" x14ac:dyDescent="0.2">
      <c r="N1686" s="1">
        <f t="shared" si="538"/>
        <v>1582</v>
      </c>
      <c r="O1686" s="17">
        <f t="shared" si="539"/>
        <v>1582</v>
      </c>
      <c r="T1686" s="17">
        <f t="shared" si="536"/>
        <v>1582</v>
      </c>
      <c r="U1686" s="1">
        <f t="shared" si="537"/>
        <v>1582</v>
      </c>
    </row>
    <row r="1687" spans="14:21" x14ac:dyDescent="0.2">
      <c r="N1687" s="1">
        <f t="shared" si="538"/>
        <v>1583</v>
      </c>
      <c r="O1687" s="17">
        <f t="shared" si="539"/>
        <v>1583</v>
      </c>
      <c r="T1687" s="17">
        <f t="shared" si="536"/>
        <v>1583</v>
      </c>
      <c r="U1687" s="1">
        <f t="shared" si="537"/>
        <v>1583</v>
      </c>
    </row>
    <row r="1688" spans="14:21" x14ac:dyDescent="0.2">
      <c r="N1688" s="1">
        <f t="shared" si="538"/>
        <v>1584</v>
      </c>
      <c r="O1688" s="17">
        <f t="shared" si="539"/>
        <v>1584</v>
      </c>
      <c r="T1688" s="17">
        <f t="shared" si="536"/>
        <v>1584</v>
      </c>
      <c r="U1688" s="1">
        <f t="shared" si="537"/>
        <v>1584</v>
      </c>
    </row>
    <row r="1689" spans="14:21" x14ac:dyDescent="0.2">
      <c r="N1689" s="1">
        <f t="shared" si="538"/>
        <v>1585</v>
      </c>
      <c r="O1689" s="17">
        <f t="shared" si="539"/>
        <v>1585</v>
      </c>
      <c r="T1689" s="17">
        <f t="shared" ref="T1689:T1752" si="540">N1689</f>
        <v>1585</v>
      </c>
      <c r="U1689" s="1">
        <f t="shared" ref="U1689:U1752" si="541">N1689</f>
        <v>1585</v>
      </c>
    </row>
    <row r="1690" spans="14:21" x14ac:dyDescent="0.2">
      <c r="N1690" s="1">
        <f t="shared" ref="N1690:N1753" si="542">N1689+1</f>
        <v>1586</v>
      </c>
      <c r="O1690" s="17">
        <f t="shared" ref="O1690:O1753" si="543">O1689+1</f>
        <v>1586</v>
      </c>
      <c r="T1690" s="17">
        <f t="shared" si="540"/>
        <v>1586</v>
      </c>
      <c r="U1690" s="1">
        <f t="shared" si="541"/>
        <v>1586</v>
      </c>
    </row>
    <row r="1691" spans="14:21" x14ac:dyDescent="0.2">
      <c r="N1691" s="1">
        <f t="shared" si="542"/>
        <v>1587</v>
      </c>
      <c r="O1691" s="17">
        <f t="shared" si="543"/>
        <v>1587</v>
      </c>
      <c r="T1691" s="17">
        <f t="shared" si="540"/>
        <v>1587</v>
      </c>
      <c r="U1691" s="1">
        <f t="shared" si="541"/>
        <v>1587</v>
      </c>
    </row>
    <row r="1692" spans="14:21" x14ac:dyDescent="0.2">
      <c r="N1692" s="1">
        <f t="shared" si="542"/>
        <v>1588</v>
      </c>
      <c r="O1692" s="17">
        <f t="shared" si="543"/>
        <v>1588</v>
      </c>
      <c r="T1692" s="17">
        <f t="shared" si="540"/>
        <v>1588</v>
      </c>
      <c r="U1692" s="1">
        <f t="shared" si="541"/>
        <v>1588</v>
      </c>
    </row>
    <row r="1693" spans="14:21" x14ac:dyDescent="0.2">
      <c r="N1693" s="1">
        <f t="shared" si="542"/>
        <v>1589</v>
      </c>
      <c r="O1693" s="17">
        <f t="shared" si="543"/>
        <v>1589</v>
      </c>
      <c r="T1693" s="17">
        <f t="shared" si="540"/>
        <v>1589</v>
      </c>
      <c r="U1693" s="1">
        <f t="shared" si="541"/>
        <v>1589</v>
      </c>
    </row>
    <row r="1694" spans="14:21" x14ac:dyDescent="0.2">
      <c r="N1694" s="1">
        <f t="shared" si="542"/>
        <v>1590</v>
      </c>
      <c r="O1694" s="17">
        <f t="shared" si="543"/>
        <v>1590</v>
      </c>
      <c r="T1694" s="17">
        <f t="shared" si="540"/>
        <v>1590</v>
      </c>
      <c r="U1694" s="1">
        <f t="shared" si="541"/>
        <v>1590</v>
      </c>
    </row>
    <row r="1695" spans="14:21" x14ac:dyDescent="0.2">
      <c r="N1695" s="1">
        <f t="shared" si="542"/>
        <v>1591</v>
      </c>
      <c r="O1695" s="17">
        <f t="shared" si="543"/>
        <v>1591</v>
      </c>
      <c r="T1695" s="17">
        <f t="shared" si="540"/>
        <v>1591</v>
      </c>
      <c r="U1695" s="1">
        <f t="shared" si="541"/>
        <v>1591</v>
      </c>
    </row>
    <row r="1696" spans="14:21" x14ac:dyDescent="0.2">
      <c r="N1696" s="1">
        <f t="shared" si="542"/>
        <v>1592</v>
      </c>
      <c r="O1696" s="17">
        <f t="shared" si="543"/>
        <v>1592</v>
      </c>
      <c r="T1696" s="17">
        <f t="shared" si="540"/>
        <v>1592</v>
      </c>
      <c r="U1696" s="1">
        <f t="shared" si="541"/>
        <v>1592</v>
      </c>
    </row>
    <row r="1697" spans="14:21" x14ac:dyDescent="0.2">
      <c r="N1697" s="1">
        <f t="shared" si="542"/>
        <v>1593</v>
      </c>
      <c r="O1697" s="17">
        <f t="shared" si="543"/>
        <v>1593</v>
      </c>
      <c r="T1697" s="17">
        <f t="shared" si="540"/>
        <v>1593</v>
      </c>
      <c r="U1697" s="1">
        <f t="shared" si="541"/>
        <v>1593</v>
      </c>
    </row>
    <row r="1698" spans="14:21" x14ac:dyDescent="0.2">
      <c r="N1698" s="1">
        <f t="shared" si="542"/>
        <v>1594</v>
      </c>
      <c r="O1698" s="17">
        <f t="shared" si="543"/>
        <v>1594</v>
      </c>
      <c r="T1698" s="17">
        <f t="shared" si="540"/>
        <v>1594</v>
      </c>
      <c r="U1698" s="1">
        <f t="shared" si="541"/>
        <v>1594</v>
      </c>
    </row>
    <row r="1699" spans="14:21" x14ac:dyDescent="0.2">
      <c r="N1699" s="1">
        <f t="shared" si="542"/>
        <v>1595</v>
      </c>
      <c r="O1699" s="17">
        <f t="shared" si="543"/>
        <v>1595</v>
      </c>
      <c r="T1699" s="17">
        <f t="shared" si="540"/>
        <v>1595</v>
      </c>
      <c r="U1699" s="1">
        <f t="shared" si="541"/>
        <v>1595</v>
      </c>
    </row>
    <row r="1700" spans="14:21" x14ac:dyDescent="0.2">
      <c r="N1700" s="1">
        <f t="shared" si="542"/>
        <v>1596</v>
      </c>
      <c r="O1700" s="17">
        <f t="shared" si="543"/>
        <v>1596</v>
      </c>
      <c r="T1700" s="17">
        <f t="shared" si="540"/>
        <v>1596</v>
      </c>
      <c r="U1700" s="1">
        <f t="shared" si="541"/>
        <v>1596</v>
      </c>
    </row>
    <row r="1701" spans="14:21" x14ac:dyDescent="0.2">
      <c r="N1701" s="1">
        <f t="shared" si="542"/>
        <v>1597</v>
      </c>
      <c r="O1701" s="17">
        <f t="shared" si="543"/>
        <v>1597</v>
      </c>
      <c r="T1701" s="17">
        <f t="shared" si="540"/>
        <v>1597</v>
      </c>
      <c r="U1701" s="1">
        <f t="shared" si="541"/>
        <v>1597</v>
      </c>
    </row>
    <row r="1702" spans="14:21" x14ac:dyDescent="0.2">
      <c r="N1702" s="1">
        <f t="shared" si="542"/>
        <v>1598</v>
      </c>
      <c r="O1702" s="17">
        <f t="shared" si="543"/>
        <v>1598</v>
      </c>
      <c r="T1702" s="17">
        <f t="shared" si="540"/>
        <v>1598</v>
      </c>
      <c r="U1702" s="1">
        <f t="shared" si="541"/>
        <v>1598</v>
      </c>
    </row>
    <row r="1703" spans="14:21" x14ac:dyDescent="0.2">
      <c r="N1703" s="1">
        <f t="shared" si="542"/>
        <v>1599</v>
      </c>
      <c r="O1703" s="17">
        <f t="shared" si="543"/>
        <v>1599</v>
      </c>
      <c r="T1703" s="17">
        <f t="shared" si="540"/>
        <v>1599</v>
      </c>
      <c r="U1703" s="1">
        <f t="shared" si="541"/>
        <v>1599</v>
      </c>
    </row>
    <row r="1704" spans="14:21" x14ac:dyDescent="0.2">
      <c r="N1704" s="1">
        <f t="shared" si="542"/>
        <v>1600</v>
      </c>
      <c r="O1704" s="17">
        <f t="shared" si="543"/>
        <v>1600</v>
      </c>
      <c r="T1704" s="17">
        <f t="shared" si="540"/>
        <v>1600</v>
      </c>
      <c r="U1704" s="1">
        <f t="shared" si="541"/>
        <v>1600</v>
      </c>
    </row>
    <row r="1705" spans="14:21" x14ac:dyDescent="0.2">
      <c r="N1705" s="1">
        <f t="shared" si="542"/>
        <v>1601</v>
      </c>
      <c r="O1705" s="17">
        <f t="shared" si="543"/>
        <v>1601</v>
      </c>
      <c r="T1705" s="17">
        <f t="shared" si="540"/>
        <v>1601</v>
      </c>
      <c r="U1705" s="1">
        <f t="shared" si="541"/>
        <v>1601</v>
      </c>
    </row>
    <row r="1706" spans="14:21" x14ac:dyDescent="0.2">
      <c r="N1706" s="1">
        <f t="shared" si="542"/>
        <v>1602</v>
      </c>
      <c r="O1706" s="17">
        <f t="shared" si="543"/>
        <v>1602</v>
      </c>
      <c r="T1706" s="17">
        <f t="shared" si="540"/>
        <v>1602</v>
      </c>
      <c r="U1706" s="1">
        <f t="shared" si="541"/>
        <v>1602</v>
      </c>
    </row>
    <row r="1707" spans="14:21" x14ac:dyDescent="0.2">
      <c r="N1707" s="1">
        <f t="shared" si="542"/>
        <v>1603</v>
      </c>
      <c r="O1707" s="17">
        <f t="shared" si="543"/>
        <v>1603</v>
      </c>
      <c r="T1707" s="17">
        <f t="shared" si="540"/>
        <v>1603</v>
      </c>
      <c r="U1707" s="1">
        <f t="shared" si="541"/>
        <v>1603</v>
      </c>
    </row>
    <row r="1708" spans="14:21" x14ac:dyDescent="0.2">
      <c r="N1708" s="1">
        <f t="shared" si="542"/>
        <v>1604</v>
      </c>
      <c r="O1708" s="17">
        <f t="shared" si="543"/>
        <v>1604</v>
      </c>
      <c r="T1708" s="17">
        <f t="shared" si="540"/>
        <v>1604</v>
      </c>
      <c r="U1708" s="1">
        <f t="shared" si="541"/>
        <v>1604</v>
      </c>
    </row>
    <row r="1709" spans="14:21" x14ac:dyDescent="0.2">
      <c r="N1709" s="1">
        <f t="shared" si="542"/>
        <v>1605</v>
      </c>
      <c r="O1709" s="17">
        <f t="shared" si="543"/>
        <v>1605</v>
      </c>
      <c r="T1709" s="17">
        <f t="shared" si="540"/>
        <v>1605</v>
      </c>
      <c r="U1709" s="1">
        <f t="shared" si="541"/>
        <v>1605</v>
      </c>
    </row>
    <row r="1710" spans="14:21" x14ac:dyDescent="0.2">
      <c r="N1710" s="1">
        <f t="shared" si="542"/>
        <v>1606</v>
      </c>
      <c r="O1710" s="17">
        <f t="shared" si="543"/>
        <v>1606</v>
      </c>
      <c r="T1710" s="17">
        <f t="shared" si="540"/>
        <v>1606</v>
      </c>
      <c r="U1710" s="1">
        <f t="shared" si="541"/>
        <v>1606</v>
      </c>
    </row>
    <row r="1711" spans="14:21" x14ac:dyDescent="0.2">
      <c r="N1711" s="1">
        <f t="shared" si="542"/>
        <v>1607</v>
      </c>
      <c r="O1711" s="17">
        <f t="shared" si="543"/>
        <v>1607</v>
      </c>
      <c r="T1711" s="17">
        <f t="shared" si="540"/>
        <v>1607</v>
      </c>
      <c r="U1711" s="1">
        <f t="shared" si="541"/>
        <v>1607</v>
      </c>
    </row>
    <row r="1712" spans="14:21" x14ac:dyDescent="0.2">
      <c r="N1712" s="1">
        <f t="shared" si="542"/>
        <v>1608</v>
      </c>
      <c r="O1712" s="17">
        <f t="shared" si="543"/>
        <v>1608</v>
      </c>
      <c r="T1712" s="17">
        <f t="shared" si="540"/>
        <v>1608</v>
      </c>
      <c r="U1712" s="1">
        <f t="shared" si="541"/>
        <v>1608</v>
      </c>
    </row>
    <row r="1713" spans="14:21" x14ac:dyDescent="0.2">
      <c r="N1713" s="1">
        <f t="shared" si="542"/>
        <v>1609</v>
      </c>
      <c r="O1713" s="17">
        <f t="shared" si="543"/>
        <v>1609</v>
      </c>
      <c r="T1713" s="17">
        <f t="shared" si="540"/>
        <v>1609</v>
      </c>
      <c r="U1713" s="1">
        <f t="shared" si="541"/>
        <v>1609</v>
      </c>
    </row>
    <row r="1714" spans="14:21" x14ac:dyDescent="0.2">
      <c r="N1714" s="1">
        <f t="shared" si="542"/>
        <v>1610</v>
      </c>
      <c r="O1714" s="17">
        <f t="shared" si="543"/>
        <v>1610</v>
      </c>
      <c r="T1714" s="17">
        <f t="shared" si="540"/>
        <v>1610</v>
      </c>
      <c r="U1714" s="1">
        <f t="shared" si="541"/>
        <v>1610</v>
      </c>
    </row>
    <row r="1715" spans="14:21" x14ac:dyDescent="0.2">
      <c r="N1715" s="1">
        <f t="shared" si="542"/>
        <v>1611</v>
      </c>
      <c r="O1715" s="17">
        <f t="shared" si="543"/>
        <v>1611</v>
      </c>
      <c r="T1715" s="17">
        <f t="shared" si="540"/>
        <v>1611</v>
      </c>
      <c r="U1715" s="1">
        <f t="shared" si="541"/>
        <v>1611</v>
      </c>
    </row>
    <row r="1716" spans="14:21" x14ac:dyDescent="0.2">
      <c r="N1716" s="1">
        <f t="shared" si="542"/>
        <v>1612</v>
      </c>
      <c r="O1716" s="17">
        <f t="shared" si="543"/>
        <v>1612</v>
      </c>
      <c r="T1716" s="17">
        <f t="shared" si="540"/>
        <v>1612</v>
      </c>
      <c r="U1716" s="1">
        <f t="shared" si="541"/>
        <v>1612</v>
      </c>
    </row>
    <row r="1717" spans="14:21" x14ac:dyDescent="0.2">
      <c r="N1717" s="1">
        <f t="shared" si="542"/>
        <v>1613</v>
      </c>
      <c r="O1717" s="17">
        <f t="shared" si="543"/>
        <v>1613</v>
      </c>
      <c r="T1717" s="17">
        <f t="shared" si="540"/>
        <v>1613</v>
      </c>
      <c r="U1717" s="1">
        <f t="shared" si="541"/>
        <v>1613</v>
      </c>
    </row>
    <row r="1718" spans="14:21" x14ac:dyDescent="0.2">
      <c r="N1718" s="1">
        <f t="shared" si="542"/>
        <v>1614</v>
      </c>
      <c r="O1718" s="17">
        <f t="shared" si="543"/>
        <v>1614</v>
      </c>
      <c r="T1718" s="17">
        <f t="shared" si="540"/>
        <v>1614</v>
      </c>
      <c r="U1718" s="1">
        <f t="shared" si="541"/>
        <v>1614</v>
      </c>
    </row>
    <row r="1719" spans="14:21" x14ac:dyDescent="0.2">
      <c r="N1719" s="1">
        <f t="shared" si="542"/>
        <v>1615</v>
      </c>
      <c r="O1719" s="17">
        <f t="shared" si="543"/>
        <v>1615</v>
      </c>
      <c r="T1719" s="17">
        <f t="shared" si="540"/>
        <v>1615</v>
      </c>
      <c r="U1719" s="1">
        <f t="shared" si="541"/>
        <v>1615</v>
      </c>
    </row>
    <row r="1720" spans="14:21" x14ac:dyDescent="0.2">
      <c r="N1720" s="1">
        <f t="shared" si="542"/>
        <v>1616</v>
      </c>
      <c r="O1720" s="17">
        <f t="shared" si="543"/>
        <v>1616</v>
      </c>
      <c r="T1720" s="17">
        <f t="shared" si="540"/>
        <v>1616</v>
      </c>
      <c r="U1720" s="1">
        <f t="shared" si="541"/>
        <v>1616</v>
      </c>
    </row>
    <row r="1721" spans="14:21" x14ac:dyDescent="0.2">
      <c r="N1721" s="1">
        <f t="shared" si="542"/>
        <v>1617</v>
      </c>
      <c r="O1721" s="17">
        <f t="shared" si="543"/>
        <v>1617</v>
      </c>
      <c r="T1721" s="17">
        <f t="shared" si="540"/>
        <v>1617</v>
      </c>
      <c r="U1721" s="1">
        <f t="shared" si="541"/>
        <v>1617</v>
      </c>
    </row>
    <row r="1722" spans="14:21" x14ac:dyDescent="0.2">
      <c r="N1722" s="1">
        <f t="shared" si="542"/>
        <v>1618</v>
      </c>
      <c r="O1722" s="17">
        <f t="shared" si="543"/>
        <v>1618</v>
      </c>
      <c r="T1722" s="17">
        <f t="shared" si="540"/>
        <v>1618</v>
      </c>
      <c r="U1722" s="1">
        <f t="shared" si="541"/>
        <v>1618</v>
      </c>
    </row>
    <row r="1723" spans="14:21" x14ac:dyDescent="0.2">
      <c r="N1723" s="1">
        <f t="shared" si="542"/>
        <v>1619</v>
      </c>
      <c r="O1723" s="17">
        <f t="shared" si="543"/>
        <v>1619</v>
      </c>
      <c r="T1723" s="17">
        <f t="shared" si="540"/>
        <v>1619</v>
      </c>
      <c r="U1723" s="1">
        <f t="shared" si="541"/>
        <v>1619</v>
      </c>
    </row>
    <row r="1724" spans="14:21" x14ac:dyDescent="0.2">
      <c r="N1724" s="1">
        <f t="shared" si="542"/>
        <v>1620</v>
      </c>
      <c r="O1724" s="17">
        <f t="shared" si="543"/>
        <v>1620</v>
      </c>
      <c r="T1724" s="17">
        <f t="shared" si="540"/>
        <v>1620</v>
      </c>
      <c r="U1724" s="1">
        <f t="shared" si="541"/>
        <v>1620</v>
      </c>
    </row>
    <row r="1725" spans="14:21" x14ac:dyDescent="0.2">
      <c r="N1725" s="1">
        <f t="shared" si="542"/>
        <v>1621</v>
      </c>
      <c r="O1725" s="17">
        <f t="shared" si="543"/>
        <v>1621</v>
      </c>
      <c r="T1725" s="17">
        <f t="shared" si="540"/>
        <v>1621</v>
      </c>
      <c r="U1725" s="1">
        <f t="shared" si="541"/>
        <v>1621</v>
      </c>
    </row>
    <row r="1726" spans="14:21" x14ac:dyDescent="0.2">
      <c r="N1726" s="1">
        <f t="shared" si="542"/>
        <v>1622</v>
      </c>
      <c r="O1726" s="17">
        <f t="shared" si="543"/>
        <v>1622</v>
      </c>
      <c r="T1726" s="17">
        <f t="shared" si="540"/>
        <v>1622</v>
      </c>
      <c r="U1726" s="1">
        <f t="shared" si="541"/>
        <v>1622</v>
      </c>
    </row>
    <row r="1727" spans="14:21" x14ac:dyDescent="0.2">
      <c r="N1727" s="1">
        <f t="shared" si="542"/>
        <v>1623</v>
      </c>
      <c r="O1727" s="17">
        <f t="shared" si="543"/>
        <v>1623</v>
      </c>
      <c r="T1727" s="17">
        <f t="shared" si="540"/>
        <v>1623</v>
      </c>
      <c r="U1727" s="1">
        <f t="shared" si="541"/>
        <v>1623</v>
      </c>
    </row>
    <row r="1728" spans="14:21" x14ac:dyDescent="0.2">
      <c r="N1728" s="1">
        <f t="shared" si="542"/>
        <v>1624</v>
      </c>
      <c r="O1728" s="17">
        <f t="shared" si="543"/>
        <v>1624</v>
      </c>
      <c r="T1728" s="17">
        <f t="shared" si="540"/>
        <v>1624</v>
      </c>
      <c r="U1728" s="1">
        <f t="shared" si="541"/>
        <v>1624</v>
      </c>
    </row>
    <row r="1729" spans="14:21" x14ac:dyDescent="0.2">
      <c r="N1729" s="1">
        <f t="shared" si="542"/>
        <v>1625</v>
      </c>
      <c r="O1729" s="17">
        <f t="shared" si="543"/>
        <v>1625</v>
      </c>
      <c r="T1729" s="17">
        <f t="shared" si="540"/>
        <v>1625</v>
      </c>
      <c r="U1729" s="1">
        <f t="shared" si="541"/>
        <v>1625</v>
      </c>
    </row>
    <row r="1730" spans="14:21" x14ac:dyDescent="0.2">
      <c r="N1730" s="1">
        <f t="shared" si="542"/>
        <v>1626</v>
      </c>
      <c r="O1730" s="17">
        <f t="shared" si="543"/>
        <v>1626</v>
      </c>
      <c r="T1730" s="17">
        <f t="shared" si="540"/>
        <v>1626</v>
      </c>
      <c r="U1730" s="1">
        <f t="shared" si="541"/>
        <v>1626</v>
      </c>
    </row>
    <row r="1731" spans="14:21" x14ac:dyDescent="0.2">
      <c r="N1731" s="1">
        <f t="shared" si="542"/>
        <v>1627</v>
      </c>
      <c r="O1731" s="17">
        <f t="shared" si="543"/>
        <v>1627</v>
      </c>
      <c r="T1731" s="17">
        <f t="shared" si="540"/>
        <v>1627</v>
      </c>
      <c r="U1731" s="1">
        <f t="shared" si="541"/>
        <v>1627</v>
      </c>
    </row>
    <row r="1732" spans="14:21" x14ac:dyDescent="0.2">
      <c r="N1732" s="1">
        <f t="shared" si="542"/>
        <v>1628</v>
      </c>
      <c r="O1732" s="17">
        <f t="shared" si="543"/>
        <v>1628</v>
      </c>
      <c r="T1732" s="17">
        <f t="shared" si="540"/>
        <v>1628</v>
      </c>
      <c r="U1732" s="1">
        <f t="shared" si="541"/>
        <v>1628</v>
      </c>
    </row>
    <row r="1733" spans="14:21" x14ac:dyDescent="0.2">
      <c r="N1733" s="1">
        <f t="shared" si="542"/>
        <v>1629</v>
      </c>
      <c r="O1733" s="17">
        <f t="shared" si="543"/>
        <v>1629</v>
      </c>
      <c r="T1733" s="17">
        <f t="shared" si="540"/>
        <v>1629</v>
      </c>
      <c r="U1733" s="1">
        <f t="shared" si="541"/>
        <v>1629</v>
      </c>
    </row>
    <row r="1734" spans="14:21" x14ac:dyDescent="0.2">
      <c r="N1734" s="1">
        <f t="shared" si="542"/>
        <v>1630</v>
      </c>
      <c r="O1734" s="17">
        <f t="shared" si="543"/>
        <v>1630</v>
      </c>
      <c r="T1734" s="17">
        <f t="shared" si="540"/>
        <v>1630</v>
      </c>
      <c r="U1734" s="1">
        <f t="shared" si="541"/>
        <v>1630</v>
      </c>
    </row>
    <row r="1735" spans="14:21" x14ac:dyDescent="0.2">
      <c r="N1735" s="1">
        <f t="shared" si="542"/>
        <v>1631</v>
      </c>
      <c r="O1735" s="17">
        <f t="shared" si="543"/>
        <v>1631</v>
      </c>
      <c r="T1735" s="17">
        <f t="shared" si="540"/>
        <v>1631</v>
      </c>
      <c r="U1735" s="1">
        <f t="shared" si="541"/>
        <v>1631</v>
      </c>
    </row>
    <row r="1736" spans="14:21" x14ac:dyDescent="0.2">
      <c r="N1736" s="1">
        <f t="shared" si="542"/>
        <v>1632</v>
      </c>
      <c r="O1736" s="17">
        <f t="shared" si="543"/>
        <v>1632</v>
      </c>
      <c r="T1736" s="17">
        <f t="shared" si="540"/>
        <v>1632</v>
      </c>
      <c r="U1736" s="1">
        <f t="shared" si="541"/>
        <v>1632</v>
      </c>
    </row>
    <row r="1737" spans="14:21" x14ac:dyDescent="0.2">
      <c r="N1737" s="1">
        <f t="shared" si="542"/>
        <v>1633</v>
      </c>
      <c r="O1737" s="17">
        <f t="shared" si="543"/>
        <v>1633</v>
      </c>
      <c r="T1737" s="17">
        <f t="shared" si="540"/>
        <v>1633</v>
      </c>
      <c r="U1737" s="1">
        <f t="shared" si="541"/>
        <v>1633</v>
      </c>
    </row>
    <row r="1738" spans="14:21" x14ac:dyDescent="0.2">
      <c r="N1738" s="1">
        <f t="shared" si="542"/>
        <v>1634</v>
      </c>
      <c r="O1738" s="17">
        <f t="shared" si="543"/>
        <v>1634</v>
      </c>
      <c r="T1738" s="17">
        <f t="shared" si="540"/>
        <v>1634</v>
      </c>
      <c r="U1738" s="1">
        <f t="shared" si="541"/>
        <v>1634</v>
      </c>
    </row>
    <row r="1739" spans="14:21" x14ac:dyDescent="0.2">
      <c r="N1739" s="1">
        <f t="shared" si="542"/>
        <v>1635</v>
      </c>
      <c r="O1739" s="17">
        <f t="shared" si="543"/>
        <v>1635</v>
      </c>
      <c r="T1739" s="17">
        <f t="shared" si="540"/>
        <v>1635</v>
      </c>
      <c r="U1739" s="1">
        <f t="shared" si="541"/>
        <v>1635</v>
      </c>
    </row>
    <row r="1740" spans="14:21" x14ac:dyDescent="0.2">
      <c r="N1740" s="1">
        <f t="shared" si="542"/>
        <v>1636</v>
      </c>
      <c r="O1740" s="17">
        <f t="shared" si="543"/>
        <v>1636</v>
      </c>
      <c r="T1740" s="17">
        <f t="shared" si="540"/>
        <v>1636</v>
      </c>
      <c r="U1740" s="1">
        <f t="shared" si="541"/>
        <v>1636</v>
      </c>
    </row>
    <row r="1741" spans="14:21" x14ac:dyDescent="0.2">
      <c r="N1741" s="1">
        <f t="shared" si="542"/>
        <v>1637</v>
      </c>
      <c r="O1741" s="17">
        <f t="shared" si="543"/>
        <v>1637</v>
      </c>
      <c r="T1741" s="17">
        <f t="shared" si="540"/>
        <v>1637</v>
      </c>
      <c r="U1741" s="1">
        <f t="shared" si="541"/>
        <v>1637</v>
      </c>
    </row>
    <row r="1742" spans="14:21" x14ac:dyDescent="0.2">
      <c r="N1742" s="1">
        <f t="shared" si="542"/>
        <v>1638</v>
      </c>
      <c r="O1742" s="17">
        <f t="shared" si="543"/>
        <v>1638</v>
      </c>
      <c r="T1742" s="17">
        <f t="shared" si="540"/>
        <v>1638</v>
      </c>
      <c r="U1742" s="1">
        <f t="shared" si="541"/>
        <v>1638</v>
      </c>
    </row>
    <row r="1743" spans="14:21" x14ac:dyDescent="0.2">
      <c r="N1743" s="1">
        <f t="shared" si="542"/>
        <v>1639</v>
      </c>
      <c r="O1743" s="17">
        <f t="shared" si="543"/>
        <v>1639</v>
      </c>
      <c r="T1743" s="17">
        <f t="shared" si="540"/>
        <v>1639</v>
      </c>
      <c r="U1743" s="1">
        <f t="shared" si="541"/>
        <v>1639</v>
      </c>
    </row>
    <row r="1744" spans="14:21" x14ac:dyDescent="0.2">
      <c r="N1744" s="1">
        <f t="shared" si="542"/>
        <v>1640</v>
      </c>
      <c r="O1744" s="17">
        <f t="shared" si="543"/>
        <v>1640</v>
      </c>
      <c r="T1744" s="17">
        <f t="shared" si="540"/>
        <v>1640</v>
      </c>
      <c r="U1744" s="1">
        <f t="shared" si="541"/>
        <v>1640</v>
      </c>
    </row>
    <row r="1745" spans="14:21" x14ac:dyDescent="0.2">
      <c r="N1745" s="1">
        <f t="shared" si="542"/>
        <v>1641</v>
      </c>
      <c r="O1745" s="17">
        <f t="shared" si="543"/>
        <v>1641</v>
      </c>
      <c r="T1745" s="17">
        <f t="shared" si="540"/>
        <v>1641</v>
      </c>
      <c r="U1745" s="1">
        <f t="shared" si="541"/>
        <v>1641</v>
      </c>
    </row>
    <row r="1746" spans="14:21" x14ac:dyDescent="0.2">
      <c r="N1746" s="1">
        <f t="shared" si="542"/>
        <v>1642</v>
      </c>
      <c r="O1746" s="17">
        <f t="shared" si="543"/>
        <v>1642</v>
      </c>
      <c r="T1746" s="17">
        <f t="shared" si="540"/>
        <v>1642</v>
      </c>
      <c r="U1746" s="1">
        <f t="shared" si="541"/>
        <v>1642</v>
      </c>
    </row>
    <row r="1747" spans="14:21" x14ac:dyDescent="0.2">
      <c r="N1747" s="1">
        <f t="shared" si="542"/>
        <v>1643</v>
      </c>
      <c r="O1747" s="17">
        <f t="shared" si="543"/>
        <v>1643</v>
      </c>
      <c r="T1747" s="17">
        <f t="shared" si="540"/>
        <v>1643</v>
      </c>
      <c r="U1747" s="1">
        <f t="shared" si="541"/>
        <v>1643</v>
      </c>
    </row>
    <row r="1748" spans="14:21" x14ac:dyDescent="0.2">
      <c r="N1748" s="1">
        <f t="shared" si="542"/>
        <v>1644</v>
      </c>
      <c r="O1748" s="17">
        <f t="shared" si="543"/>
        <v>1644</v>
      </c>
      <c r="T1748" s="17">
        <f t="shared" si="540"/>
        <v>1644</v>
      </c>
      <c r="U1748" s="1">
        <f t="shared" si="541"/>
        <v>1644</v>
      </c>
    </row>
    <row r="1749" spans="14:21" x14ac:dyDescent="0.2">
      <c r="N1749" s="1">
        <f t="shared" si="542"/>
        <v>1645</v>
      </c>
      <c r="O1749" s="17">
        <f t="shared" si="543"/>
        <v>1645</v>
      </c>
      <c r="T1749" s="17">
        <f t="shared" si="540"/>
        <v>1645</v>
      </c>
      <c r="U1749" s="1">
        <f t="shared" si="541"/>
        <v>1645</v>
      </c>
    </row>
    <row r="1750" spans="14:21" x14ac:dyDescent="0.2">
      <c r="N1750" s="1">
        <f t="shared" si="542"/>
        <v>1646</v>
      </c>
      <c r="O1750" s="17">
        <f t="shared" si="543"/>
        <v>1646</v>
      </c>
      <c r="T1750" s="17">
        <f t="shared" si="540"/>
        <v>1646</v>
      </c>
      <c r="U1750" s="1">
        <f t="shared" si="541"/>
        <v>1646</v>
      </c>
    </row>
    <row r="1751" spans="14:21" x14ac:dyDescent="0.2">
      <c r="N1751" s="1">
        <f t="shared" si="542"/>
        <v>1647</v>
      </c>
      <c r="O1751" s="17">
        <f t="shared" si="543"/>
        <v>1647</v>
      </c>
      <c r="T1751" s="17">
        <f t="shared" si="540"/>
        <v>1647</v>
      </c>
      <c r="U1751" s="1">
        <f t="shared" si="541"/>
        <v>1647</v>
      </c>
    </row>
    <row r="1752" spans="14:21" x14ac:dyDescent="0.2">
      <c r="N1752" s="1">
        <f t="shared" si="542"/>
        <v>1648</v>
      </c>
      <c r="O1752" s="17">
        <f t="shared" si="543"/>
        <v>1648</v>
      </c>
      <c r="T1752" s="17">
        <f t="shared" si="540"/>
        <v>1648</v>
      </c>
      <c r="U1752" s="1">
        <f t="shared" si="541"/>
        <v>1648</v>
      </c>
    </row>
    <row r="1753" spans="14:21" x14ac:dyDescent="0.2">
      <c r="N1753" s="1">
        <f t="shared" si="542"/>
        <v>1649</v>
      </c>
      <c r="O1753" s="17">
        <f t="shared" si="543"/>
        <v>1649</v>
      </c>
      <c r="T1753" s="17">
        <f t="shared" ref="T1753:T1816" si="544">N1753</f>
        <v>1649</v>
      </c>
      <c r="U1753" s="1">
        <f t="shared" ref="U1753:U1816" si="545">N1753</f>
        <v>1649</v>
      </c>
    </row>
    <row r="1754" spans="14:21" x14ac:dyDescent="0.2">
      <c r="N1754" s="1">
        <f t="shared" ref="N1754:N1817" si="546">N1753+1</f>
        <v>1650</v>
      </c>
      <c r="O1754" s="17">
        <f t="shared" ref="O1754:O1817" si="547">O1753+1</f>
        <v>1650</v>
      </c>
      <c r="T1754" s="17">
        <f t="shared" si="544"/>
        <v>1650</v>
      </c>
      <c r="U1754" s="1">
        <f t="shared" si="545"/>
        <v>1650</v>
      </c>
    </row>
    <row r="1755" spans="14:21" x14ac:dyDescent="0.2">
      <c r="N1755" s="1">
        <f t="shared" si="546"/>
        <v>1651</v>
      </c>
      <c r="O1755" s="17">
        <f t="shared" si="547"/>
        <v>1651</v>
      </c>
      <c r="T1755" s="17">
        <f t="shared" si="544"/>
        <v>1651</v>
      </c>
      <c r="U1755" s="1">
        <f t="shared" si="545"/>
        <v>1651</v>
      </c>
    </row>
    <row r="1756" spans="14:21" x14ac:dyDescent="0.2">
      <c r="N1756" s="1">
        <f t="shared" si="546"/>
        <v>1652</v>
      </c>
      <c r="O1756" s="17">
        <f t="shared" si="547"/>
        <v>1652</v>
      </c>
      <c r="T1756" s="17">
        <f t="shared" si="544"/>
        <v>1652</v>
      </c>
      <c r="U1756" s="1">
        <f t="shared" si="545"/>
        <v>1652</v>
      </c>
    </row>
    <row r="1757" spans="14:21" x14ac:dyDescent="0.2">
      <c r="N1757" s="1">
        <f t="shared" si="546"/>
        <v>1653</v>
      </c>
      <c r="O1757" s="17">
        <f t="shared" si="547"/>
        <v>1653</v>
      </c>
      <c r="T1757" s="17">
        <f t="shared" si="544"/>
        <v>1653</v>
      </c>
      <c r="U1757" s="1">
        <f t="shared" si="545"/>
        <v>1653</v>
      </c>
    </row>
    <row r="1758" spans="14:21" x14ac:dyDescent="0.2">
      <c r="N1758" s="1">
        <f t="shared" si="546"/>
        <v>1654</v>
      </c>
      <c r="O1758" s="17">
        <f t="shared" si="547"/>
        <v>1654</v>
      </c>
      <c r="T1758" s="17">
        <f t="shared" si="544"/>
        <v>1654</v>
      </c>
      <c r="U1758" s="1">
        <f t="shared" si="545"/>
        <v>1654</v>
      </c>
    </row>
    <row r="1759" spans="14:21" x14ac:dyDescent="0.2">
      <c r="N1759" s="1">
        <f t="shared" si="546"/>
        <v>1655</v>
      </c>
      <c r="O1759" s="17">
        <f t="shared" si="547"/>
        <v>1655</v>
      </c>
      <c r="T1759" s="17">
        <f t="shared" si="544"/>
        <v>1655</v>
      </c>
      <c r="U1759" s="1">
        <f t="shared" si="545"/>
        <v>1655</v>
      </c>
    </row>
    <row r="1760" spans="14:21" x14ac:dyDescent="0.2">
      <c r="N1760" s="1">
        <f t="shared" si="546"/>
        <v>1656</v>
      </c>
      <c r="O1760" s="17">
        <f t="shared" si="547"/>
        <v>1656</v>
      </c>
      <c r="T1760" s="17">
        <f t="shared" si="544"/>
        <v>1656</v>
      </c>
      <c r="U1760" s="1">
        <f t="shared" si="545"/>
        <v>1656</v>
      </c>
    </row>
    <row r="1761" spans="14:21" x14ac:dyDescent="0.2">
      <c r="N1761" s="1">
        <f t="shared" si="546"/>
        <v>1657</v>
      </c>
      <c r="O1761" s="17">
        <f t="shared" si="547"/>
        <v>1657</v>
      </c>
      <c r="T1761" s="17">
        <f t="shared" si="544"/>
        <v>1657</v>
      </c>
      <c r="U1761" s="1">
        <f t="shared" si="545"/>
        <v>1657</v>
      </c>
    </row>
    <row r="1762" spans="14:21" x14ac:dyDescent="0.2">
      <c r="N1762" s="1">
        <f t="shared" si="546"/>
        <v>1658</v>
      </c>
      <c r="O1762" s="17">
        <f t="shared" si="547"/>
        <v>1658</v>
      </c>
      <c r="T1762" s="17">
        <f t="shared" si="544"/>
        <v>1658</v>
      </c>
      <c r="U1762" s="1">
        <f t="shared" si="545"/>
        <v>1658</v>
      </c>
    </row>
    <row r="1763" spans="14:21" x14ac:dyDescent="0.2">
      <c r="N1763" s="1">
        <f t="shared" si="546"/>
        <v>1659</v>
      </c>
      <c r="O1763" s="17">
        <f t="shared" si="547"/>
        <v>1659</v>
      </c>
      <c r="T1763" s="17">
        <f t="shared" si="544"/>
        <v>1659</v>
      </c>
      <c r="U1763" s="1">
        <f t="shared" si="545"/>
        <v>1659</v>
      </c>
    </row>
    <row r="1764" spans="14:21" x14ac:dyDescent="0.2">
      <c r="N1764" s="1">
        <f t="shared" si="546"/>
        <v>1660</v>
      </c>
      <c r="O1764" s="17">
        <f t="shared" si="547"/>
        <v>1660</v>
      </c>
      <c r="T1764" s="17">
        <f t="shared" si="544"/>
        <v>1660</v>
      </c>
      <c r="U1764" s="1">
        <f t="shared" si="545"/>
        <v>1660</v>
      </c>
    </row>
    <row r="1765" spans="14:21" x14ac:dyDescent="0.2">
      <c r="N1765" s="1">
        <f t="shared" si="546"/>
        <v>1661</v>
      </c>
      <c r="O1765" s="17">
        <f t="shared" si="547"/>
        <v>1661</v>
      </c>
      <c r="T1765" s="17">
        <f t="shared" si="544"/>
        <v>1661</v>
      </c>
      <c r="U1765" s="1">
        <f t="shared" si="545"/>
        <v>1661</v>
      </c>
    </row>
    <row r="1766" spans="14:21" x14ac:dyDescent="0.2">
      <c r="N1766" s="1">
        <f t="shared" si="546"/>
        <v>1662</v>
      </c>
      <c r="O1766" s="17">
        <f t="shared" si="547"/>
        <v>1662</v>
      </c>
      <c r="T1766" s="17">
        <f t="shared" si="544"/>
        <v>1662</v>
      </c>
      <c r="U1766" s="1">
        <f t="shared" si="545"/>
        <v>1662</v>
      </c>
    </row>
    <row r="1767" spans="14:21" x14ac:dyDescent="0.2">
      <c r="N1767" s="1">
        <f t="shared" si="546"/>
        <v>1663</v>
      </c>
      <c r="O1767" s="17">
        <f t="shared" si="547"/>
        <v>1663</v>
      </c>
      <c r="T1767" s="17">
        <f t="shared" si="544"/>
        <v>1663</v>
      </c>
      <c r="U1767" s="1">
        <f t="shared" si="545"/>
        <v>1663</v>
      </c>
    </row>
    <row r="1768" spans="14:21" x14ac:dyDescent="0.2">
      <c r="N1768" s="1">
        <f t="shared" si="546"/>
        <v>1664</v>
      </c>
      <c r="O1768" s="17">
        <f t="shared" si="547"/>
        <v>1664</v>
      </c>
      <c r="T1768" s="17">
        <f t="shared" si="544"/>
        <v>1664</v>
      </c>
      <c r="U1768" s="1">
        <f t="shared" si="545"/>
        <v>1664</v>
      </c>
    </row>
    <row r="1769" spans="14:21" x14ac:dyDescent="0.2">
      <c r="N1769" s="1">
        <f t="shared" si="546"/>
        <v>1665</v>
      </c>
      <c r="O1769" s="17">
        <f t="shared" si="547"/>
        <v>1665</v>
      </c>
      <c r="T1769" s="17">
        <f t="shared" si="544"/>
        <v>1665</v>
      </c>
      <c r="U1769" s="1">
        <f t="shared" si="545"/>
        <v>1665</v>
      </c>
    </row>
    <row r="1770" spans="14:21" x14ac:dyDescent="0.2">
      <c r="N1770" s="1">
        <f t="shared" si="546"/>
        <v>1666</v>
      </c>
      <c r="O1770" s="17">
        <f t="shared" si="547"/>
        <v>1666</v>
      </c>
      <c r="T1770" s="17">
        <f t="shared" si="544"/>
        <v>1666</v>
      </c>
      <c r="U1770" s="1">
        <f t="shared" si="545"/>
        <v>1666</v>
      </c>
    </row>
    <row r="1771" spans="14:21" x14ac:dyDescent="0.2">
      <c r="N1771" s="1">
        <f t="shared" si="546"/>
        <v>1667</v>
      </c>
      <c r="O1771" s="17">
        <f t="shared" si="547"/>
        <v>1667</v>
      </c>
      <c r="T1771" s="17">
        <f t="shared" si="544"/>
        <v>1667</v>
      </c>
      <c r="U1771" s="1">
        <f t="shared" si="545"/>
        <v>1667</v>
      </c>
    </row>
    <row r="1772" spans="14:21" x14ac:dyDescent="0.2">
      <c r="N1772" s="1">
        <f t="shared" si="546"/>
        <v>1668</v>
      </c>
      <c r="O1772" s="17">
        <f t="shared" si="547"/>
        <v>1668</v>
      </c>
      <c r="T1772" s="17">
        <f t="shared" si="544"/>
        <v>1668</v>
      </c>
      <c r="U1772" s="1">
        <f t="shared" si="545"/>
        <v>1668</v>
      </c>
    </row>
    <row r="1773" spans="14:21" x14ac:dyDescent="0.2">
      <c r="N1773" s="1">
        <f t="shared" si="546"/>
        <v>1669</v>
      </c>
      <c r="O1773" s="17">
        <f t="shared" si="547"/>
        <v>1669</v>
      </c>
      <c r="T1773" s="17">
        <f t="shared" si="544"/>
        <v>1669</v>
      </c>
      <c r="U1773" s="1">
        <f t="shared" si="545"/>
        <v>1669</v>
      </c>
    </row>
    <row r="1774" spans="14:21" x14ac:dyDescent="0.2">
      <c r="N1774" s="1">
        <f t="shared" si="546"/>
        <v>1670</v>
      </c>
      <c r="O1774" s="17">
        <f t="shared" si="547"/>
        <v>1670</v>
      </c>
      <c r="T1774" s="17">
        <f t="shared" si="544"/>
        <v>1670</v>
      </c>
      <c r="U1774" s="1">
        <f t="shared" si="545"/>
        <v>1670</v>
      </c>
    </row>
    <row r="1775" spans="14:21" x14ac:dyDescent="0.2">
      <c r="N1775" s="1">
        <f t="shared" si="546"/>
        <v>1671</v>
      </c>
      <c r="O1775" s="17">
        <f t="shared" si="547"/>
        <v>1671</v>
      </c>
      <c r="T1775" s="17">
        <f t="shared" si="544"/>
        <v>1671</v>
      </c>
      <c r="U1775" s="1">
        <f t="shared" si="545"/>
        <v>1671</v>
      </c>
    </row>
    <row r="1776" spans="14:21" x14ac:dyDescent="0.2">
      <c r="N1776" s="1">
        <f t="shared" si="546"/>
        <v>1672</v>
      </c>
      <c r="O1776" s="17">
        <f t="shared" si="547"/>
        <v>1672</v>
      </c>
      <c r="T1776" s="17">
        <f t="shared" si="544"/>
        <v>1672</v>
      </c>
      <c r="U1776" s="1">
        <f t="shared" si="545"/>
        <v>1672</v>
      </c>
    </row>
    <row r="1777" spans="14:21" x14ac:dyDescent="0.2">
      <c r="N1777" s="1">
        <f t="shared" si="546"/>
        <v>1673</v>
      </c>
      <c r="O1777" s="17">
        <f t="shared" si="547"/>
        <v>1673</v>
      </c>
      <c r="T1777" s="17">
        <f t="shared" si="544"/>
        <v>1673</v>
      </c>
      <c r="U1777" s="1">
        <f t="shared" si="545"/>
        <v>1673</v>
      </c>
    </row>
    <row r="1778" spans="14:21" x14ac:dyDescent="0.2">
      <c r="N1778" s="1">
        <f t="shared" si="546"/>
        <v>1674</v>
      </c>
      <c r="O1778" s="17">
        <f t="shared" si="547"/>
        <v>1674</v>
      </c>
      <c r="T1778" s="17">
        <f t="shared" si="544"/>
        <v>1674</v>
      </c>
      <c r="U1778" s="1">
        <f t="shared" si="545"/>
        <v>1674</v>
      </c>
    </row>
    <row r="1779" spans="14:21" x14ac:dyDescent="0.2">
      <c r="N1779" s="1">
        <f t="shared" si="546"/>
        <v>1675</v>
      </c>
      <c r="O1779" s="17">
        <f t="shared" si="547"/>
        <v>1675</v>
      </c>
      <c r="T1779" s="17">
        <f t="shared" si="544"/>
        <v>1675</v>
      </c>
      <c r="U1779" s="1">
        <f t="shared" si="545"/>
        <v>1675</v>
      </c>
    </row>
    <row r="1780" spans="14:21" x14ac:dyDescent="0.2">
      <c r="N1780" s="1">
        <f t="shared" si="546"/>
        <v>1676</v>
      </c>
      <c r="O1780" s="17">
        <f t="shared" si="547"/>
        <v>1676</v>
      </c>
      <c r="T1780" s="17">
        <f t="shared" si="544"/>
        <v>1676</v>
      </c>
      <c r="U1780" s="1">
        <f t="shared" si="545"/>
        <v>1676</v>
      </c>
    </row>
    <row r="1781" spans="14:21" x14ac:dyDescent="0.2">
      <c r="N1781" s="1">
        <f t="shared" si="546"/>
        <v>1677</v>
      </c>
      <c r="O1781" s="17">
        <f t="shared" si="547"/>
        <v>1677</v>
      </c>
      <c r="T1781" s="17">
        <f t="shared" si="544"/>
        <v>1677</v>
      </c>
      <c r="U1781" s="1">
        <f t="shared" si="545"/>
        <v>1677</v>
      </c>
    </row>
    <row r="1782" spans="14:21" x14ac:dyDescent="0.2">
      <c r="N1782" s="1">
        <f t="shared" si="546"/>
        <v>1678</v>
      </c>
      <c r="O1782" s="17">
        <f t="shared" si="547"/>
        <v>1678</v>
      </c>
      <c r="T1782" s="17">
        <f t="shared" si="544"/>
        <v>1678</v>
      </c>
      <c r="U1782" s="1">
        <f t="shared" si="545"/>
        <v>1678</v>
      </c>
    </row>
    <row r="1783" spans="14:21" x14ac:dyDescent="0.2">
      <c r="N1783" s="1">
        <f t="shared" si="546"/>
        <v>1679</v>
      </c>
      <c r="O1783" s="17">
        <f t="shared" si="547"/>
        <v>1679</v>
      </c>
      <c r="T1783" s="17">
        <f t="shared" si="544"/>
        <v>1679</v>
      </c>
      <c r="U1783" s="1">
        <f t="shared" si="545"/>
        <v>1679</v>
      </c>
    </row>
    <row r="1784" spans="14:21" x14ac:dyDescent="0.2">
      <c r="N1784" s="1">
        <f t="shared" si="546"/>
        <v>1680</v>
      </c>
      <c r="O1784" s="17">
        <f t="shared" si="547"/>
        <v>1680</v>
      </c>
      <c r="T1784" s="17">
        <f t="shared" si="544"/>
        <v>1680</v>
      </c>
      <c r="U1784" s="1">
        <f t="shared" si="545"/>
        <v>1680</v>
      </c>
    </row>
    <row r="1785" spans="14:21" x14ac:dyDescent="0.2">
      <c r="N1785" s="1">
        <f t="shared" si="546"/>
        <v>1681</v>
      </c>
      <c r="O1785" s="17">
        <f t="shared" si="547"/>
        <v>1681</v>
      </c>
      <c r="T1785" s="17">
        <f t="shared" si="544"/>
        <v>1681</v>
      </c>
      <c r="U1785" s="1">
        <f t="shared" si="545"/>
        <v>1681</v>
      </c>
    </row>
    <row r="1786" spans="14:21" x14ac:dyDescent="0.2">
      <c r="N1786" s="1">
        <f t="shared" si="546"/>
        <v>1682</v>
      </c>
      <c r="O1786" s="17">
        <f t="shared" si="547"/>
        <v>1682</v>
      </c>
      <c r="T1786" s="17">
        <f t="shared" si="544"/>
        <v>1682</v>
      </c>
      <c r="U1786" s="1">
        <f t="shared" si="545"/>
        <v>1682</v>
      </c>
    </row>
    <row r="1787" spans="14:21" x14ac:dyDescent="0.2">
      <c r="N1787" s="1">
        <f t="shared" si="546"/>
        <v>1683</v>
      </c>
      <c r="O1787" s="17">
        <f t="shared" si="547"/>
        <v>1683</v>
      </c>
      <c r="T1787" s="17">
        <f t="shared" si="544"/>
        <v>1683</v>
      </c>
      <c r="U1787" s="1">
        <f t="shared" si="545"/>
        <v>1683</v>
      </c>
    </row>
    <row r="1788" spans="14:21" x14ac:dyDescent="0.2">
      <c r="N1788" s="1">
        <f t="shared" si="546"/>
        <v>1684</v>
      </c>
      <c r="O1788" s="17">
        <f t="shared" si="547"/>
        <v>1684</v>
      </c>
      <c r="T1788" s="17">
        <f t="shared" si="544"/>
        <v>1684</v>
      </c>
      <c r="U1788" s="1">
        <f t="shared" si="545"/>
        <v>1684</v>
      </c>
    </row>
    <row r="1789" spans="14:21" x14ac:dyDescent="0.2">
      <c r="N1789" s="1">
        <f t="shared" si="546"/>
        <v>1685</v>
      </c>
      <c r="O1789" s="17">
        <f t="shared" si="547"/>
        <v>1685</v>
      </c>
      <c r="T1789" s="17">
        <f t="shared" si="544"/>
        <v>1685</v>
      </c>
      <c r="U1789" s="1">
        <f t="shared" si="545"/>
        <v>1685</v>
      </c>
    </row>
    <row r="1790" spans="14:21" x14ac:dyDescent="0.2">
      <c r="N1790" s="1">
        <f t="shared" si="546"/>
        <v>1686</v>
      </c>
      <c r="O1790" s="17">
        <f t="shared" si="547"/>
        <v>1686</v>
      </c>
      <c r="T1790" s="17">
        <f t="shared" si="544"/>
        <v>1686</v>
      </c>
      <c r="U1790" s="1">
        <f t="shared" si="545"/>
        <v>1686</v>
      </c>
    </row>
    <row r="1791" spans="14:21" x14ac:dyDescent="0.2">
      <c r="N1791" s="1">
        <f t="shared" si="546"/>
        <v>1687</v>
      </c>
      <c r="O1791" s="17">
        <f t="shared" si="547"/>
        <v>1687</v>
      </c>
      <c r="T1791" s="17">
        <f t="shared" si="544"/>
        <v>1687</v>
      </c>
      <c r="U1791" s="1">
        <f t="shared" si="545"/>
        <v>1687</v>
      </c>
    </row>
    <row r="1792" spans="14:21" x14ac:dyDescent="0.2">
      <c r="N1792" s="1">
        <f t="shared" si="546"/>
        <v>1688</v>
      </c>
      <c r="O1792" s="17">
        <f t="shared" si="547"/>
        <v>1688</v>
      </c>
      <c r="T1792" s="17">
        <f t="shared" si="544"/>
        <v>1688</v>
      </c>
      <c r="U1792" s="1">
        <f t="shared" si="545"/>
        <v>1688</v>
      </c>
    </row>
    <row r="1793" spans="14:21" x14ac:dyDescent="0.2">
      <c r="N1793" s="1">
        <f t="shared" si="546"/>
        <v>1689</v>
      </c>
      <c r="O1793" s="17">
        <f t="shared" si="547"/>
        <v>1689</v>
      </c>
      <c r="T1793" s="17">
        <f t="shared" si="544"/>
        <v>1689</v>
      </c>
      <c r="U1793" s="1">
        <f t="shared" si="545"/>
        <v>1689</v>
      </c>
    </row>
    <row r="1794" spans="14:21" x14ac:dyDescent="0.2">
      <c r="N1794" s="1">
        <f t="shared" si="546"/>
        <v>1690</v>
      </c>
      <c r="O1794" s="17">
        <f t="shared" si="547"/>
        <v>1690</v>
      </c>
      <c r="T1794" s="17">
        <f t="shared" si="544"/>
        <v>1690</v>
      </c>
      <c r="U1794" s="1">
        <f t="shared" si="545"/>
        <v>1690</v>
      </c>
    </row>
    <row r="1795" spans="14:21" x14ac:dyDescent="0.2">
      <c r="N1795" s="1">
        <f t="shared" si="546"/>
        <v>1691</v>
      </c>
      <c r="O1795" s="17">
        <f t="shared" si="547"/>
        <v>1691</v>
      </c>
      <c r="T1795" s="17">
        <f t="shared" si="544"/>
        <v>1691</v>
      </c>
      <c r="U1795" s="1">
        <f t="shared" si="545"/>
        <v>1691</v>
      </c>
    </row>
    <row r="1796" spans="14:21" x14ac:dyDescent="0.2">
      <c r="N1796" s="1">
        <f t="shared" si="546"/>
        <v>1692</v>
      </c>
      <c r="O1796" s="17">
        <f t="shared" si="547"/>
        <v>1692</v>
      </c>
      <c r="T1796" s="17">
        <f t="shared" si="544"/>
        <v>1692</v>
      </c>
      <c r="U1796" s="1">
        <f t="shared" si="545"/>
        <v>1692</v>
      </c>
    </row>
    <row r="1797" spans="14:21" x14ac:dyDescent="0.2">
      <c r="N1797" s="1">
        <f t="shared" si="546"/>
        <v>1693</v>
      </c>
      <c r="O1797" s="17">
        <f t="shared" si="547"/>
        <v>1693</v>
      </c>
      <c r="T1797" s="17">
        <f t="shared" si="544"/>
        <v>1693</v>
      </c>
      <c r="U1797" s="1">
        <f t="shared" si="545"/>
        <v>1693</v>
      </c>
    </row>
    <row r="1798" spans="14:21" x14ac:dyDescent="0.2">
      <c r="N1798" s="1">
        <f t="shared" si="546"/>
        <v>1694</v>
      </c>
      <c r="O1798" s="17">
        <f t="shared" si="547"/>
        <v>1694</v>
      </c>
      <c r="T1798" s="17">
        <f t="shared" si="544"/>
        <v>1694</v>
      </c>
      <c r="U1798" s="1">
        <f t="shared" si="545"/>
        <v>1694</v>
      </c>
    </row>
    <row r="1799" spans="14:21" x14ac:dyDescent="0.2">
      <c r="N1799" s="1">
        <f t="shared" si="546"/>
        <v>1695</v>
      </c>
      <c r="O1799" s="17">
        <f t="shared" si="547"/>
        <v>1695</v>
      </c>
      <c r="T1799" s="17">
        <f t="shared" si="544"/>
        <v>1695</v>
      </c>
      <c r="U1799" s="1">
        <f t="shared" si="545"/>
        <v>1695</v>
      </c>
    </row>
    <row r="1800" spans="14:21" x14ac:dyDescent="0.2">
      <c r="N1800" s="1">
        <f t="shared" si="546"/>
        <v>1696</v>
      </c>
      <c r="O1800" s="17">
        <f t="shared" si="547"/>
        <v>1696</v>
      </c>
      <c r="T1800" s="17">
        <f t="shared" si="544"/>
        <v>1696</v>
      </c>
      <c r="U1800" s="1">
        <f t="shared" si="545"/>
        <v>1696</v>
      </c>
    </row>
    <row r="1801" spans="14:21" x14ac:dyDescent="0.2">
      <c r="N1801" s="1">
        <f t="shared" si="546"/>
        <v>1697</v>
      </c>
      <c r="O1801" s="17">
        <f t="shared" si="547"/>
        <v>1697</v>
      </c>
      <c r="T1801" s="17">
        <f t="shared" si="544"/>
        <v>1697</v>
      </c>
      <c r="U1801" s="1">
        <f t="shared" si="545"/>
        <v>1697</v>
      </c>
    </row>
    <row r="1802" spans="14:21" x14ac:dyDescent="0.2">
      <c r="N1802" s="1">
        <f t="shared" si="546"/>
        <v>1698</v>
      </c>
      <c r="O1802" s="17">
        <f t="shared" si="547"/>
        <v>1698</v>
      </c>
      <c r="T1802" s="17">
        <f t="shared" si="544"/>
        <v>1698</v>
      </c>
      <c r="U1802" s="1">
        <f t="shared" si="545"/>
        <v>1698</v>
      </c>
    </row>
    <row r="1803" spans="14:21" x14ac:dyDescent="0.2">
      <c r="N1803" s="1">
        <f t="shared" si="546"/>
        <v>1699</v>
      </c>
      <c r="O1803" s="17">
        <f t="shared" si="547"/>
        <v>1699</v>
      </c>
      <c r="T1803" s="17">
        <f t="shared" si="544"/>
        <v>1699</v>
      </c>
      <c r="U1803" s="1">
        <f t="shared" si="545"/>
        <v>1699</v>
      </c>
    </row>
    <row r="1804" spans="14:21" x14ac:dyDescent="0.2">
      <c r="N1804" s="1">
        <f t="shared" si="546"/>
        <v>1700</v>
      </c>
      <c r="O1804" s="17">
        <f t="shared" si="547"/>
        <v>1700</v>
      </c>
      <c r="T1804" s="17">
        <f t="shared" si="544"/>
        <v>1700</v>
      </c>
      <c r="U1804" s="1">
        <f t="shared" si="545"/>
        <v>1700</v>
      </c>
    </row>
    <row r="1805" spans="14:21" x14ac:dyDescent="0.2">
      <c r="N1805" s="1">
        <f t="shared" si="546"/>
        <v>1701</v>
      </c>
      <c r="O1805" s="17">
        <f t="shared" si="547"/>
        <v>1701</v>
      </c>
      <c r="T1805" s="17">
        <f t="shared" si="544"/>
        <v>1701</v>
      </c>
      <c r="U1805" s="1">
        <f t="shared" si="545"/>
        <v>1701</v>
      </c>
    </row>
    <row r="1806" spans="14:21" x14ac:dyDescent="0.2">
      <c r="N1806" s="1">
        <f t="shared" si="546"/>
        <v>1702</v>
      </c>
      <c r="O1806" s="17">
        <f t="shared" si="547"/>
        <v>1702</v>
      </c>
      <c r="T1806" s="17">
        <f t="shared" si="544"/>
        <v>1702</v>
      </c>
      <c r="U1806" s="1">
        <f t="shared" si="545"/>
        <v>1702</v>
      </c>
    </row>
    <row r="1807" spans="14:21" x14ac:dyDescent="0.2">
      <c r="N1807" s="1">
        <f t="shared" si="546"/>
        <v>1703</v>
      </c>
      <c r="O1807" s="17">
        <f t="shared" si="547"/>
        <v>1703</v>
      </c>
      <c r="T1807" s="17">
        <f t="shared" si="544"/>
        <v>1703</v>
      </c>
      <c r="U1807" s="1">
        <f t="shared" si="545"/>
        <v>1703</v>
      </c>
    </row>
    <row r="1808" spans="14:21" x14ac:dyDescent="0.2">
      <c r="N1808" s="1">
        <f t="shared" si="546"/>
        <v>1704</v>
      </c>
      <c r="O1808" s="17">
        <f t="shared" si="547"/>
        <v>1704</v>
      </c>
      <c r="T1808" s="17">
        <f t="shared" si="544"/>
        <v>1704</v>
      </c>
      <c r="U1808" s="1">
        <f t="shared" si="545"/>
        <v>1704</v>
      </c>
    </row>
    <row r="1809" spans="14:21" x14ac:dyDescent="0.2">
      <c r="N1809" s="1">
        <f t="shared" si="546"/>
        <v>1705</v>
      </c>
      <c r="O1809" s="17">
        <f t="shared" si="547"/>
        <v>1705</v>
      </c>
      <c r="T1809" s="17">
        <f t="shared" si="544"/>
        <v>1705</v>
      </c>
      <c r="U1809" s="1">
        <f t="shared" si="545"/>
        <v>1705</v>
      </c>
    </row>
    <row r="1810" spans="14:21" x14ac:dyDescent="0.2">
      <c r="N1810" s="1">
        <f t="shared" si="546"/>
        <v>1706</v>
      </c>
      <c r="O1810" s="17">
        <f t="shared" si="547"/>
        <v>1706</v>
      </c>
      <c r="T1810" s="17">
        <f t="shared" si="544"/>
        <v>1706</v>
      </c>
      <c r="U1810" s="1">
        <f t="shared" si="545"/>
        <v>1706</v>
      </c>
    </row>
    <row r="1811" spans="14:21" x14ac:dyDescent="0.2">
      <c r="N1811" s="1">
        <f t="shared" si="546"/>
        <v>1707</v>
      </c>
      <c r="O1811" s="17">
        <f t="shared" si="547"/>
        <v>1707</v>
      </c>
      <c r="T1811" s="17">
        <f t="shared" si="544"/>
        <v>1707</v>
      </c>
      <c r="U1811" s="1">
        <f t="shared" si="545"/>
        <v>1707</v>
      </c>
    </row>
    <row r="1812" spans="14:21" x14ac:dyDescent="0.2">
      <c r="N1812" s="1">
        <f t="shared" si="546"/>
        <v>1708</v>
      </c>
      <c r="O1812" s="17">
        <f t="shared" si="547"/>
        <v>1708</v>
      </c>
      <c r="T1812" s="17">
        <f t="shared" si="544"/>
        <v>1708</v>
      </c>
      <c r="U1812" s="1">
        <f t="shared" si="545"/>
        <v>1708</v>
      </c>
    </row>
    <row r="1813" spans="14:21" x14ac:dyDescent="0.2">
      <c r="N1813" s="1">
        <f t="shared" si="546"/>
        <v>1709</v>
      </c>
      <c r="O1813" s="17">
        <f t="shared" si="547"/>
        <v>1709</v>
      </c>
      <c r="T1813" s="17">
        <f t="shared" si="544"/>
        <v>1709</v>
      </c>
      <c r="U1813" s="1">
        <f t="shared" si="545"/>
        <v>1709</v>
      </c>
    </row>
    <row r="1814" spans="14:21" x14ac:dyDescent="0.2">
      <c r="N1814" s="1">
        <f t="shared" si="546"/>
        <v>1710</v>
      </c>
      <c r="O1814" s="17">
        <f t="shared" si="547"/>
        <v>1710</v>
      </c>
      <c r="T1814" s="17">
        <f t="shared" si="544"/>
        <v>1710</v>
      </c>
      <c r="U1814" s="1">
        <f t="shared" si="545"/>
        <v>1710</v>
      </c>
    </row>
    <row r="1815" spans="14:21" x14ac:dyDescent="0.2">
      <c r="N1815" s="1">
        <f t="shared" si="546"/>
        <v>1711</v>
      </c>
      <c r="O1815" s="17">
        <f t="shared" si="547"/>
        <v>1711</v>
      </c>
      <c r="T1815" s="17">
        <f t="shared" si="544"/>
        <v>1711</v>
      </c>
      <c r="U1815" s="1">
        <f t="shared" si="545"/>
        <v>1711</v>
      </c>
    </row>
    <row r="1816" spans="14:21" x14ac:dyDescent="0.2">
      <c r="N1816" s="1">
        <f t="shared" si="546"/>
        <v>1712</v>
      </c>
      <c r="O1816" s="17">
        <f t="shared" si="547"/>
        <v>1712</v>
      </c>
      <c r="T1816" s="17">
        <f t="shared" si="544"/>
        <v>1712</v>
      </c>
      <c r="U1816" s="1">
        <f t="shared" si="545"/>
        <v>1712</v>
      </c>
    </row>
    <row r="1817" spans="14:21" x14ac:dyDescent="0.2">
      <c r="N1817" s="1">
        <f t="shared" si="546"/>
        <v>1713</v>
      </c>
      <c r="O1817" s="17">
        <f t="shared" si="547"/>
        <v>1713</v>
      </c>
      <c r="T1817" s="17">
        <f t="shared" ref="T1817:T1880" si="548">N1817</f>
        <v>1713</v>
      </c>
      <c r="U1817" s="1">
        <f t="shared" ref="U1817:U1880" si="549">N1817</f>
        <v>1713</v>
      </c>
    </row>
    <row r="1818" spans="14:21" x14ac:dyDescent="0.2">
      <c r="N1818" s="1">
        <f t="shared" ref="N1818:N1881" si="550">N1817+1</f>
        <v>1714</v>
      </c>
      <c r="O1818" s="17">
        <f t="shared" ref="O1818:O1881" si="551">O1817+1</f>
        <v>1714</v>
      </c>
      <c r="T1818" s="17">
        <f t="shared" si="548"/>
        <v>1714</v>
      </c>
      <c r="U1818" s="1">
        <f t="shared" si="549"/>
        <v>1714</v>
      </c>
    </row>
    <row r="1819" spans="14:21" x14ac:dyDescent="0.2">
      <c r="N1819" s="1">
        <f t="shared" si="550"/>
        <v>1715</v>
      </c>
      <c r="O1819" s="17">
        <f t="shared" si="551"/>
        <v>1715</v>
      </c>
      <c r="T1819" s="17">
        <f t="shared" si="548"/>
        <v>1715</v>
      </c>
      <c r="U1819" s="1">
        <f t="shared" si="549"/>
        <v>1715</v>
      </c>
    </row>
    <row r="1820" spans="14:21" x14ac:dyDescent="0.2">
      <c r="N1820" s="1">
        <f t="shared" si="550"/>
        <v>1716</v>
      </c>
      <c r="O1820" s="17">
        <f t="shared" si="551"/>
        <v>1716</v>
      </c>
      <c r="T1820" s="17">
        <f t="shared" si="548"/>
        <v>1716</v>
      </c>
      <c r="U1820" s="1">
        <f t="shared" si="549"/>
        <v>1716</v>
      </c>
    </row>
    <row r="1821" spans="14:21" x14ac:dyDescent="0.2">
      <c r="N1821" s="1">
        <f t="shared" si="550"/>
        <v>1717</v>
      </c>
      <c r="O1821" s="17">
        <f t="shared" si="551"/>
        <v>1717</v>
      </c>
      <c r="T1821" s="17">
        <f t="shared" si="548"/>
        <v>1717</v>
      </c>
      <c r="U1821" s="1">
        <f t="shared" si="549"/>
        <v>1717</v>
      </c>
    </row>
    <row r="1822" spans="14:21" x14ac:dyDescent="0.2">
      <c r="N1822" s="1">
        <f t="shared" si="550"/>
        <v>1718</v>
      </c>
      <c r="O1822" s="17">
        <f t="shared" si="551"/>
        <v>1718</v>
      </c>
      <c r="T1822" s="17">
        <f t="shared" si="548"/>
        <v>1718</v>
      </c>
      <c r="U1822" s="1">
        <f t="shared" si="549"/>
        <v>1718</v>
      </c>
    </row>
    <row r="1823" spans="14:21" x14ac:dyDescent="0.2">
      <c r="N1823" s="1">
        <f t="shared" si="550"/>
        <v>1719</v>
      </c>
      <c r="O1823" s="17">
        <f t="shared" si="551"/>
        <v>1719</v>
      </c>
      <c r="T1823" s="17">
        <f t="shared" si="548"/>
        <v>1719</v>
      </c>
      <c r="U1823" s="1">
        <f t="shared" si="549"/>
        <v>1719</v>
      </c>
    </row>
    <row r="1824" spans="14:21" x14ac:dyDescent="0.2">
      <c r="N1824" s="1">
        <f t="shared" si="550"/>
        <v>1720</v>
      </c>
      <c r="O1824" s="17">
        <f t="shared" si="551"/>
        <v>1720</v>
      </c>
      <c r="T1824" s="17">
        <f t="shared" si="548"/>
        <v>1720</v>
      </c>
      <c r="U1824" s="1">
        <f t="shared" si="549"/>
        <v>1720</v>
      </c>
    </row>
    <row r="1825" spans="14:21" x14ac:dyDescent="0.2">
      <c r="N1825" s="1">
        <f t="shared" si="550"/>
        <v>1721</v>
      </c>
      <c r="O1825" s="17">
        <f t="shared" si="551"/>
        <v>1721</v>
      </c>
      <c r="T1825" s="17">
        <f t="shared" si="548"/>
        <v>1721</v>
      </c>
      <c r="U1825" s="1">
        <f t="shared" si="549"/>
        <v>1721</v>
      </c>
    </row>
    <row r="1826" spans="14:21" x14ac:dyDescent="0.2">
      <c r="N1826" s="1">
        <f t="shared" si="550"/>
        <v>1722</v>
      </c>
      <c r="O1826" s="17">
        <f t="shared" si="551"/>
        <v>1722</v>
      </c>
      <c r="T1826" s="17">
        <f t="shared" si="548"/>
        <v>1722</v>
      </c>
      <c r="U1826" s="1">
        <f t="shared" si="549"/>
        <v>1722</v>
      </c>
    </row>
    <row r="1827" spans="14:21" x14ac:dyDescent="0.2">
      <c r="N1827" s="1">
        <f t="shared" si="550"/>
        <v>1723</v>
      </c>
      <c r="O1827" s="17">
        <f t="shared" si="551"/>
        <v>1723</v>
      </c>
      <c r="T1827" s="17">
        <f t="shared" si="548"/>
        <v>1723</v>
      </c>
      <c r="U1827" s="1">
        <f t="shared" si="549"/>
        <v>1723</v>
      </c>
    </row>
    <row r="1828" spans="14:21" x14ac:dyDescent="0.2">
      <c r="N1828" s="1">
        <f t="shared" si="550"/>
        <v>1724</v>
      </c>
      <c r="O1828" s="17">
        <f t="shared" si="551"/>
        <v>1724</v>
      </c>
      <c r="T1828" s="17">
        <f t="shared" si="548"/>
        <v>1724</v>
      </c>
      <c r="U1828" s="1">
        <f t="shared" si="549"/>
        <v>1724</v>
      </c>
    </row>
    <row r="1829" spans="14:21" x14ac:dyDescent="0.2">
      <c r="N1829" s="1">
        <f t="shared" si="550"/>
        <v>1725</v>
      </c>
      <c r="O1829" s="17">
        <f t="shared" si="551"/>
        <v>1725</v>
      </c>
      <c r="T1829" s="17">
        <f t="shared" si="548"/>
        <v>1725</v>
      </c>
      <c r="U1829" s="1">
        <f t="shared" si="549"/>
        <v>1725</v>
      </c>
    </row>
    <row r="1830" spans="14:21" x14ac:dyDescent="0.2">
      <c r="N1830" s="1">
        <f t="shared" si="550"/>
        <v>1726</v>
      </c>
      <c r="O1830" s="17">
        <f t="shared" si="551"/>
        <v>1726</v>
      </c>
      <c r="T1830" s="17">
        <f t="shared" si="548"/>
        <v>1726</v>
      </c>
      <c r="U1830" s="1">
        <f t="shared" si="549"/>
        <v>1726</v>
      </c>
    </row>
    <row r="1831" spans="14:21" x14ac:dyDescent="0.2">
      <c r="N1831" s="1">
        <f t="shared" si="550"/>
        <v>1727</v>
      </c>
      <c r="O1831" s="17">
        <f t="shared" si="551"/>
        <v>1727</v>
      </c>
      <c r="T1831" s="17">
        <f t="shared" si="548"/>
        <v>1727</v>
      </c>
      <c r="U1831" s="1">
        <f t="shared" si="549"/>
        <v>1727</v>
      </c>
    </row>
    <row r="1832" spans="14:21" x14ac:dyDescent="0.2">
      <c r="N1832" s="1">
        <f t="shared" si="550"/>
        <v>1728</v>
      </c>
      <c r="O1832" s="17">
        <f t="shared" si="551"/>
        <v>1728</v>
      </c>
      <c r="T1832" s="17">
        <f t="shared" si="548"/>
        <v>1728</v>
      </c>
      <c r="U1832" s="1">
        <f t="shared" si="549"/>
        <v>1728</v>
      </c>
    </row>
    <row r="1833" spans="14:21" x14ac:dyDescent="0.2">
      <c r="N1833" s="1">
        <f t="shared" si="550"/>
        <v>1729</v>
      </c>
      <c r="O1833" s="17">
        <f t="shared" si="551"/>
        <v>1729</v>
      </c>
      <c r="T1833" s="17">
        <f t="shared" si="548"/>
        <v>1729</v>
      </c>
      <c r="U1833" s="1">
        <f t="shared" si="549"/>
        <v>1729</v>
      </c>
    </row>
    <row r="1834" spans="14:21" x14ac:dyDescent="0.2">
      <c r="N1834" s="1">
        <f t="shared" si="550"/>
        <v>1730</v>
      </c>
      <c r="O1834" s="17">
        <f t="shared" si="551"/>
        <v>1730</v>
      </c>
      <c r="T1834" s="17">
        <f t="shared" si="548"/>
        <v>1730</v>
      </c>
      <c r="U1834" s="1">
        <f t="shared" si="549"/>
        <v>1730</v>
      </c>
    </row>
    <row r="1835" spans="14:21" x14ac:dyDescent="0.2">
      <c r="N1835" s="1">
        <f t="shared" si="550"/>
        <v>1731</v>
      </c>
      <c r="O1835" s="17">
        <f t="shared" si="551"/>
        <v>1731</v>
      </c>
      <c r="T1835" s="17">
        <f t="shared" si="548"/>
        <v>1731</v>
      </c>
      <c r="U1835" s="1">
        <f t="shared" si="549"/>
        <v>1731</v>
      </c>
    </row>
    <row r="1836" spans="14:21" x14ac:dyDescent="0.2">
      <c r="N1836" s="1">
        <f t="shared" si="550"/>
        <v>1732</v>
      </c>
      <c r="O1836" s="17">
        <f t="shared" si="551"/>
        <v>1732</v>
      </c>
      <c r="T1836" s="17">
        <f t="shared" si="548"/>
        <v>1732</v>
      </c>
      <c r="U1836" s="1">
        <f t="shared" si="549"/>
        <v>1732</v>
      </c>
    </row>
    <row r="1837" spans="14:21" x14ac:dyDescent="0.2">
      <c r="N1837" s="1">
        <f t="shared" si="550"/>
        <v>1733</v>
      </c>
      <c r="O1837" s="17">
        <f t="shared" si="551"/>
        <v>1733</v>
      </c>
      <c r="T1837" s="17">
        <f t="shared" si="548"/>
        <v>1733</v>
      </c>
      <c r="U1837" s="1">
        <f t="shared" si="549"/>
        <v>1733</v>
      </c>
    </row>
    <row r="1838" spans="14:21" x14ac:dyDescent="0.2">
      <c r="N1838" s="1">
        <f t="shared" si="550"/>
        <v>1734</v>
      </c>
      <c r="O1838" s="17">
        <f t="shared" si="551"/>
        <v>1734</v>
      </c>
      <c r="T1838" s="17">
        <f t="shared" si="548"/>
        <v>1734</v>
      </c>
      <c r="U1838" s="1">
        <f t="shared" si="549"/>
        <v>1734</v>
      </c>
    </row>
    <row r="1839" spans="14:21" x14ac:dyDescent="0.2">
      <c r="N1839" s="1">
        <f t="shared" si="550"/>
        <v>1735</v>
      </c>
      <c r="O1839" s="17">
        <f t="shared" si="551"/>
        <v>1735</v>
      </c>
      <c r="T1839" s="17">
        <f t="shared" si="548"/>
        <v>1735</v>
      </c>
      <c r="U1839" s="1">
        <f t="shared" si="549"/>
        <v>1735</v>
      </c>
    </row>
    <row r="1840" spans="14:21" x14ac:dyDescent="0.2">
      <c r="N1840" s="1">
        <f t="shared" si="550"/>
        <v>1736</v>
      </c>
      <c r="O1840" s="17">
        <f t="shared" si="551"/>
        <v>1736</v>
      </c>
      <c r="T1840" s="17">
        <f t="shared" si="548"/>
        <v>1736</v>
      </c>
      <c r="U1840" s="1">
        <f t="shared" si="549"/>
        <v>1736</v>
      </c>
    </row>
    <row r="1841" spans="14:21" x14ac:dyDescent="0.2">
      <c r="N1841" s="1">
        <f t="shared" si="550"/>
        <v>1737</v>
      </c>
      <c r="O1841" s="17">
        <f t="shared" si="551"/>
        <v>1737</v>
      </c>
      <c r="T1841" s="17">
        <f t="shared" si="548"/>
        <v>1737</v>
      </c>
      <c r="U1841" s="1">
        <f t="shared" si="549"/>
        <v>1737</v>
      </c>
    </row>
    <row r="1842" spans="14:21" x14ac:dyDescent="0.2">
      <c r="N1842" s="1">
        <f t="shared" si="550"/>
        <v>1738</v>
      </c>
      <c r="O1842" s="17">
        <f t="shared" si="551"/>
        <v>1738</v>
      </c>
      <c r="T1842" s="17">
        <f t="shared" si="548"/>
        <v>1738</v>
      </c>
      <c r="U1842" s="1">
        <f t="shared" si="549"/>
        <v>1738</v>
      </c>
    </row>
    <row r="1843" spans="14:21" x14ac:dyDescent="0.2">
      <c r="N1843" s="1">
        <f t="shared" si="550"/>
        <v>1739</v>
      </c>
      <c r="O1843" s="17">
        <f t="shared" si="551"/>
        <v>1739</v>
      </c>
      <c r="T1843" s="17">
        <f t="shared" si="548"/>
        <v>1739</v>
      </c>
      <c r="U1843" s="1">
        <f t="shared" si="549"/>
        <v>1739</v>
      </c>
    </row>
    <row r="1844" spans="14:21" x14ac:dyDescent="0.2">
      <c r="N1844" s="1">
        <f t="shared" si="550"/>
        <v>1740</v>
      </c>
      <c r="O1844" s="17">
        <f t="shared" si="551"/>
        <v>1740</v>
      </c>
      <c r="T1844" s="17">
        <f t="shared" si="548"/>
        <v>1740</v>
      </c>
      <c r="U1844" s="1">
        <f t="shared" si="549"/>
        <v>1740</v>
      </c>
    </row>
    <row r="1845" spans="14:21" x14ac:dyDescent="0.2">
      <c r="N1845" s="1">
        <f t="shared" si="550"/>
        <v>1741</v>
      </c>
      <c r="O1845" s="17">
        <f t="shared" si="551"/>
        <v>1741</v>
      </c>
      <c r="T1845" s="17">
        <f t="shared" si="548"/>
        <v>1741</v>
      </c>
      <c r="U1845" s="1">
        <f t="shared" si="549"/>
        <v>1741</v>
      </c>
    </row>
    <row r="1846" spans="14:21" x14ac:dyDescent="0.2">
      <c r="N1846" s="1">
        <f t="shared" si="550"/>
        <v>1742</v>
      </c>
      <c r="O1846" s="17">
        <f t="shared" si="551"/>
        <v>1742</v>
      </c>
      <c r="T1846" s="17">
        <f t="shared" si="548"/>
        <v>1742</v>
      </c>
      <c r="U1846" s="1">
        <f t="shared" si="549"/>
        <v>1742</v>
      </c>
    </row>
    <row r="1847" spans="14:21" x14ac:dyDescent="0.2">
      <c r="N1847" s="1">
        <f t="shared" si="550"/>
        <v>1743</v>
      </c>
      <c r="O1847" s="17">
        <f t="shared" si="551"/>
        <v>1743</v>
      </c>
      <c r="T1847" s="17">
        <f t="shared" si="548"/>
        <v>1743</v>
      </c>
      <c r="U1847" s="1">
        <f t="shared" si="549"/>
        <v>1743</v>
      </c>
    </row>
    <row r="1848" spans="14:21" x14ac:dyDescent="0.2">
      <c r="N1848" s="1">
        <f t="shared" si="550"/>
        <v>1744</v>
      </c>
      <c r="O1848" s="17">
        <f t="shared" si="551"/>
        <v>1744</v>
      </c>
      <c r="T1848" s="17">
        <f t="shared" si="548"/>
        <v>1744</v>
      </c>
      <c r="U1848" s="1">
        <f t="shared" si="549"/>
        <v>1744</v>
      </c>
    </row>
    <row r="1849" spans="14:21" x14ac:dyDescent="0.2">
      <c r="N1849" s="1">
        <f t="shared" si="550"/>
        <v>1745</v>
      </c>
      <c r="O1849" s="17">
        <f t="shared" si="551"/>
        <v>1745</v>
      </c>
      <c r="T1849" s="17">
        <f t="shared" si="548"/>
        <v>1745</v>
      </c>
      <c r="U1849" s="1">
        <f t="shared" si="549"/>
        <v>1745</v>
      </c>
    </row>
    <row r="1850" spans="14:21" x14ac:dyDescent="0.2">
      <c r="N1850" s="1">
        <f t="shared" si="550"/>
        <v>1746</v>
      </c>
      <c r="O1850" s="17">
        <f t="shared" si="551"/>
        <v>1746</v>
      </c>
      <c r="T1850" s="17">
        <f t="shared" si="548"/>
        <v>1746</v>
      </c>
      <c r="U1850" s="1">
        <f t="shared" si="549"/>
        <v>1746</v>
      </c>
    </row>
    <row r="1851" spans="14:21" x14ac:dyDescent="0.2">
      <c r="N1851" s="1">
        <f t="shared" si="550"/>
        <v>1747</v>
      </c>
      <c r="O1851" s="17">
        <f t="shared" si="551"/>
        <v>1747</v>
      </c>
      <c r="T1851" s="17">
        <f t="shared" si="548"/>
        <v>1747</v>
      </c>
      <c r="U1851" s="1">
        <f t="shared" si="549"/>
        <v>1747</v>
      </c>
    </row>
    <row r="1852" spans="14:21" x14ac:dyDescent="0.2">
      <c r="N1852" s="1">
        <f t="shared" si="550"/>
        <v>1748</v>
      </c>
      <c r="O1852" s="17">
        <f t="shared" si="551"/>
        <v>1748</v>
      </c>
      <c r="T1852" s="17">
        <f t="shared" si="548"/>
        <v>1748</v>
      </c>
      <c r="U1852" s="1">
        <f t="shared" si="549"/>
        <v>1748</v>
      </c>
    </row>
    <row r="1853" spans="14:21" x14ac:dyDescent="0.2">
      <c r="N1853" s="1">
        <f t="shared" si="550"/>
        <v>1749</v>
      </c>
      <c r="O1853" s="17">
        <f t="shared" si="551"/>
        <v>1749</v>
      </c>
      <c r="T1853" s="17">
        <f t="shared" si="548"/>
        <v>1749</v>
      </c>
      <c r="U1853" s="1">
        <f t="shared" si="549"/>
        <v>1749</v>
      </c>
    </row>
    <row r="1854" spans="14:21" x14ac:dyDescent="0.2">
      <c r="N1854" s="1">
        <f t="shared" si="550"/>
        <v>1750</v>
      </c>
      <c r="O1854" s="17">
        <f t="shared" si="551"/>
        <v>1750</v>
      </c>
      <c r="T1854" s="17">
        <f t="shared" si="548"/>
        <v>1750</v>
      </c>
      <c r="U1854" s="1">
        <f t="shared" si="549"/>
        <v>1750</v>
      </c>
    </row>
    <row r="1855" spans="14:21" x14ac:dyDescent="0.2">
      <c r="N1855" s="1">
        <f t="shared" si="550"/>
        <v>1751</v>
      </c>
      <c r="O1855" s="17">
        <f t="shared" si="551"/>
        <v>1751</v>
      </c>
      <c r="T1855" s="17">
        <f t="shared" si="548"/>
        <v>1751</v>
      </c>
      <c r="U1855" s="1">
        <f t="shared" si="549"/>
        <v>1751</v>
      </c>
    </row>
    <row r="1856" spans="14:21" x14ac:dyDescent="0.2">
      <c r="N1856" s="1">
        <f t="shared" si="550"/>
        <v>1752</v>
      </c>
      <c r="O1856" s="17">
        <f t="shared" si="551"/>
        <v>1752</v>
      </c>
      <c r="T1856" s="17">
        <f t="shared" si="548"/>
        <v>1752</v>
      </c>
      <c r="U1856" s="1">
        <f t="shared" si="549"/>
        <v>1752</v>
      </c>
    </row>
    <row r="1857" spans="14:21" x14ac:dyDescent="0.2">
      <c r="N1857" s="1">
        <f t="shared" si="550"/>
        <v>1753</v>
      </c>
      <c r="O1857" s="17">
        <f t="shared" si="551"/>
        <v>1753</v>
      </c>
      <c r="T1857" s="17">
        <f t="shared" si="548"/>
        <v>1753</v>
      </c>
      <c r="U1857" s="1">
        <f t="shared" si="549"/>
        <v>1753</v>
      </c>
    </row>
    <row r="1858" spans="14:21" x14ac:dyDescent="0.2">
      <c r="N1858" s="1">
        <f t="shared" si="550"/>
        <v>1754</v>
      </c>
      <c r="O1858" s="17">
        <f t="shared" si="551"/>
        <v>1754</v>
      </c>
      <c r="T1858" s="17">
        <f t="shared" si="548"/>
        <v>1754</v>
      </c>
      <c r="U1858" s="1">
        <f t="shared" si="549"/>
        <v>1754</v>
      </c>
    </row>
    <row r="1859" spans="14:21" x14ac:dyDescent="0.2">
      <c r="N1859" s="1">
        <f t="shared" si="550"/>
        <v>1755</v>
      </c>
      <c r="O1859" s="17">
        <f t="shared" si="551"/>
        <v>1755</v>
      </c>
      <c r="T1859" s="17">
        <f t="shared" si="548"/>
        <v>1755</v>
      </c>
      <c r="U1859" s="1">
        <f t="shared" si="549"/>
        <v>1755</v>
      </c>
    </row>
    <row r="1860" spans="14:21" x14ac:dyDescent="0.2">
      <c r="N1860" s="1">
        <f t="shared" si="550"/>
        <v>1756</v>
      </c>
      <c r="O1860" s="17">
        <f t="shared" si="551"/>
        <v>1756</v>
      </c>
      <c r="T1860" s="17">
        <f t="shared" si="548"/>
        <v>1756</v>
      </c>
      <c r="U1860" s="1">
        <f t="shared" si="549"/>
        <v>1756</v>
      </c>
    </row>
    <row r="1861" spans="14:21" x14ac:dyDescent="0.2">
      <c r="N1861" s="1">
        <f t="shared" si="550"/>
        <v>1757</v>
      </c>
      <c r="O1861" s="17">
        <f t="shared" si="551"/>
        <v>1757</v>
      </c>
      <c r="T1861" s="17">
        <f t="shared" si="548"/>
        <v>1757</v>
      </c>
      <c r="U1861" s="1">
        <f t="shared" si="549"/>
        <v>1757</v>
      </c>
    </row>
    <row r="1862" spans="14:21" x14ac:dyDescent="0.2">
      <c r="N1862" s="1">
        <f t="shared" si="550"/>
        <v>1758</v>
      </c>
      <c r="O1862" s="17">
        <f t="shared" si="551"/>
        <v>1758</v>
      </c>
      <c r="T1862" s="17">
        <f t="shared" si="548"/>
        <v>1758</v>
      </c>
      <c r="U1862" s="1">
        <f t="shared" si="549"/>
        <v>1758</v>
      </c>
    </row>
    <row r="1863" spans="14:21" x14ac:dyDescent="0.2">
      <c r="N1863" s="1">
        <f t="shared" si="550"/>
        <v>1759</v>
      </c>
      <c r="O1863" s="17">
        <f t="shared" si="551"/>
        <v>1759</v>
      </c>
      <c r="T1863" s="17">
        <f t="shared" si="548"/>
        <v>1759</v>
      </c>
      <c r="U1863" s="1">
        <f t="shared" si="549"/>
        <v>1759</v>
      </c>
    </row>
    <row r="1864" spans="14:21" x14ac:dyDescent="0.2">
      <c r="N1864" s="1">
        <f t="shared" si="550"/>
        <v>1760</v>
      </c>
      <c r="O1864" s="17">
        <f t="shared" si="551"/>
        <v>1760</v>
      </c>
      <c r="T1864" s="17">
        <f t="shared" si="548"/>
        <v>1760</v>
      </c>
      <c r="U1864" s="1">
        <f t="shared" si="549"/>
        <v>1760</v>
      </c>
    </row>
    <row r="1865" spans="14:21" x14ac:dyDescent="0.2">
      <c r="N1865" s="1">
        <f t="shared" si="550"/>
        <v>1761</v>
      </c>
      <c r="O1865" s="17">
        <f t="shared" si="551"/>
        <v>1761</v>
      </c>
      <c r="T1865" s="17">
        <f t="shared" si="548"/>
        <v>1761</v>
      </c>
      <c r="U1865" s="1">
        <f t="shared" si="549"/>
        <v>1761</v>
      </c>
    </row>
    <row r="1866" spans="14:21" x14ac:dyDescent="0.2">
      <c r="N1866" s="1">
        <f t="shared" si="550"/>
        <v>1762</v>
      </c>
      <c r="O1866" s="17">
        <f t="shared" si="551"/>
        <v>1762</v>
      </c>
      <c r="T1866" s="17">
        <f t="shared" si="548"/>
        <v>1762</v>
      </c>
      <c r="U1866" s="1">
        <f t="shared" si="549"/>
        <v>1762</v>
      </c>
    </row>
    <row r="1867" spans="14:21" x14ac:dyDescent="0.2">
      <c r="N1867" s="1">
        <f t="shared" si="550"/>
        <v>1763</v>
      </c>
      <c r="O1867" s="17">
        <f t="shared" si="551"/>
        <v>1763</v>
      </c>
      <c r="T1867" s="17">
        <f t="shared" si="548"/>
        <v>1763</v>
      </c>
      <c r="U1867" s="1">
        <f t="shared" si="549"/>
        <v>1763</v>
      </c>
    </row>
    <row r="1868" spans="14:21" x14ac:dyDescent="0.2">
      <c r="N1868" s="1">
        <f t="shared" si="550"/>
        <v>1764</v>
      </c>
      <c r="O1868" s="17">
        <f t="shared" si="551"/>
        <v>1764</v>
      </c>
      <c r="T1868" s="17">
        <f t="shared" si="548"/>
        <v>1764</v>
      </c>
      <c r="U1868" s="1">
        <f t="shared" si="549"/>
        <v>1764</v>
      </c>
    </row>
    <row r="1869" spans="14:21" x14ac:dyDescent="0.2">
      <c r="N1869" s="1">
        <f t="shared" si="550"/>
        <v>1765</v>
      </c>
      <c r="O1869" s="17">
        <f t="shared" si="551"/>
        <v>1765</v>
      </c>
      <c r="T1869" s="17">
        <f t="shared" si="548"/>
        <v>1765</v>
      </c>
      <c r="U1869" s="1">
        <f t="shared" si="549"/>
        <v>1765</v>
      </c>
    </row>
    <row r="1870" spans="14:21" x14ac:dyDescent="0.2">
      <c r="N1870" s="1">
        <f t="shared" si="550"/>
        <v>1766</v>
      </c>
      <c r="O1870" s="17">
        <f t="shared" si="551"/>
        <v>1766</v>
      </c>
      <c r="T1870" s="17">
        <f t="shared" si="548"/>
        <v>1766</v>
      </c>
      <c r="U1870" s="1">
        <f t="shared" si="549"/>
        <v>1766</v>
      </c>
    </row>
    <row r="1871" spans="14:21" x14ac:dyDescent="0.2">
      <c r="N1871" s="1">
        <f t="shared" si="550"/>
        <v>1767</v>
      </c>
      <c r="O1871" s="17">
        <f t="shared" si="551"/>
        <v>1767</v>
      </c>
      <c r="T1871" s="17">
        <f t="shared" si="548"/>
        <v>1767</v>
      </c>
      <c r="U1871" s="1">
        <f t="shared" si="549"/>
        <v>1767</v>
      </c>
    </row>
    <row r="1872" spans="14:21" x14ac:dyDescent="0.2">
      <c r="N1872" s="1">
        <f t="shared" si="550"/>
        <v>1768</v>
      </c>
      <c r="O1872" s="17">
        <f t="shared" si="551"/>
        <v>1768</v>
      </c>
      <c r="T1872" s="17">
        <f t="shared" si="548"/>
        <v>1768</v>
      </c>
      <c r="U1872" s="1">
        <f t="shared" si="549"/>
        <v>1768</v>
      </c>
    </row>
    <row r="1873" spans="14:21" x14ac:dyDescent="0.2">
      <c r="N1873" s="1">
        <f t="shared" si="550"/>
        <v>1769</v>
      </c>
      <c r="O1873" s="17">
        <f t="shared" si="551"/>
        <v>1769</v>
      </c>
      <c r="T1873" s="17">
        <f t="shared" si="548"/>
        <v>1769</v>
      </c>
      <c r="U1873" s="1">
        <f t="shared" si="549"/>
        <v>1769</v>
      </c>
    </row>
    <row r="1874" spans="14:21" x14ac:dyDescent="0.2">
      <c r="N1874" s="1">
        <f t="shared" si="550"/>
        <v>1770</v>
      </c>
      <c r="O1874" s="17">
        <f t="shared" si="551"/>
        <v>1770</v>
      </c>
      <c r="T1874" s="17">
        <f t="shared" si="548"/>
        <v>1770</v>
      </c>
      <c r="U1874" s="1">
        <f t="shared" si="549"/>
        <v>1770</v>
      </c>
    </row>
    <row r="1875" spans="14:21" x14ac:dyDescent="0.2">
      <c r="N1875" s="1">
        <f t="shared" si="550"/>
        <v>1771</v>
      </c>
      <c r="O1875" s="17">
        <f t="shared" si="551"/>
        <v>1771</v>
      </c>
      <c r="T1875" s="17">
        <f t="shared" si="548"/>
        <v>1771</v>
      </c>
      <c r="U1875" s="1">
        <f t="shared" si="549"/>
        <v>1771</v>
      </c>
    </row>
    <row r="1876" spans="14:21" x14ac:dyDescent="0.2">
      <c r="N1876" s="1">
        <f t="shared" si="550"/>
        <v>1772</v>
      </c>
      <c r="O1876" s="17">
        <f t="shared" si="551"/>
        <v>1772</v>
      </c>
      <c r="T1876" s="17">
        <f t="shared" si="548"/>
        <v>1772</v>
      </c>
      <c r="U1876" s="1">
        <f t="shared" si="549"/>
        <v>1772</v>
      </c>
    </row>
    <row r="1877" spans="14:21" x14ac:dyDescent="0.2">
      <c r="N1877" s="1">
        <f t="shared" si="550"/>
        <v>1773</v>
      </c>
      <c r="O1877" s="17">
        <f t="shared" si="551"/>
        <v>1773</v>
      </c>
      <c r="T1877" s="17">
        <f t="shared" si="548"/>
        <v>1773</v>
      </c>
      <c r="U1877" s="1">
        <f t="shared" si="549"/>
        <v>1773</v>
      </c>
    </row>
    <row r="1878" spans="14:21" x14ac:dyDescent="0.2">
      <c r="N1878" s="1">
        <f t="shared" si="550"/>
        <v>1774</v>
      </c>
      <c r="O1878" s="17">
        <f t="shared" si="551"/>
        <v>1774</v>
      </c>
      <c r="T1878" s="17">
        <f t="shared" si="548"/>
        <v>1774</v>
      </c>
      <c r="U1878" s="1">
        <f t="shared" si="549"/>
        <v>1774</v>
      </c>
    </row>
    <row r="1879" spans="14:21" x14ac:dyDescent="0.2">
      <c r="N1879" s="1">
        <f t="shared" si="550"/>
        <v>1775</v>
      </c>
      <c r="O1879" s="17">
        <f t="shared" si="551"/>
        <v>1775</v>
      </c>
      <c r="T1879" s="17">
        <f t="shared" si="548"/>
        <v>1775</v>
      </c>
      <c r="U1879" s="1">
        <f t="shared" si="549"/>
        <v>1775</v>
      </c>
    </row>
    <row r="1880" spans="14:21" x14ac:dyDescent="0.2">
      <c r="N1880" s="1">
        <f t="shared" si="550"/>
        <v>1776</v>
      </c>
      <c r="O1880" s="17">
        <f t="shared" si="551"/>
        <v>1776</v>
      </c>
      <c r="T1880" s="17">
        <f t="shared" si="548"/>
        <v>1776</v>
      </c>
      <c r="U1880" s="1">
        <f t="shared" si="549"/>
        <v>1776</v>
      </c>
    </row>
    <row r="1881" spans="14:21" x14ac:dyDescent="0.2">
      <c r="N1881" s="1">
        <f t="shared" si="550"/>
        <v>1777</v>
      </c>
      <c r="O1881" s="17">
        <f t="shared" si="551"/>
        <v>1777</v>
      </c>
      <c r="T1881" s="17">
        <f t="shared" ref="T1881:T1944" si="552">N1881</f>
        <v>1777</v>
      </c>
      <c r="U1881" s="1">
        <f t="shared" ref="U1881:U1944" si="553">N1881</f>
        <v>1777</v>
      </c>
    </row>
    <row r="1882" spans="14:21" x14ac:dyDescent="0.2">
      <c r="N1882" s="1">
        <f t="shared" ref="N1882:N1945" si="554">N1881+1</f>
        <v>1778</v>
      </c>
      <c r="O1882" s="17">
        <f t="shared" ref="O1882:O1945" si="555">O1881+1</f>
        <v>1778</v>
      </c>
      <c r="T1882" s="17">
        <f t="shared" si="552"/>
        <v>1778</v>
      </c>
      <c r="U1882" s="1">
        <f t="shared" si="553"/>
        <v>1778</v>
      </c>
    </row>
    <row r="1883" spans="14:21" x14ac:dyDescent="0.2">
      <c r="N1883" s="1">
        <f t="shared" si="554"/>
        <v>1779</v>
      </c>
      <c r="O1883" s="17">
        <f t="shared" si="555"/>
        <v>1779</v>
      </c>
      <c r="T1883" s="17">
        <f t="shared" si="552"/>
        <v>1779</v>
      </c>
      <c r="U1883" s="1">
        <f t="shared" si="553"/>
        <v>1779</v>
      </c>
    </row>
    <row r="1884" spans="14:21" x14ac:dyDescent="0.2">
      <c r="N1884" s="1">
        <f t="shared" si="554"/>
        <v>1780</v>
      </c>
      <c r="O1884" s="17">
        <f t="shared" si="555"/>
        <v>1780</v>
      </c>
      <c r="T1884" s="17">
        <f t="shared" si="552"/>
        <v>1780</v>
      </c>
      <c r="U1884" s="1">
        <f t="shared" si="553"/>
        <v>1780</v>
      </c>
    </row>
    <row r="1885" spans="14:21" x14ac:dyDescent="0.2">
      <c r="N1885" s="1">
        <f t="shared" si="554"/>
        <v>1781</v>
      </c>
      <c r="O1885" s="17">
        <f t="shared" si="555"/>
        <v>1781</v>
      </c>
      <c r="T1885" s="17">
        <f t="shared" si="552"/>
        <v>1781</v>
      </c>
      <c r="U1885" s="1">
        <f t="shared" si="553"/>
        <v>1781</v>
      </c>
    </row>
    <row r="1886" spans="14:21" x14ac:dyDescent="0.2">
      <c r="N1886" s="1">
        <f t="shared" si="554"/>
        <v>1782</v>
      </c>
      <c r="O1886" s="17">
        <f t="shared" si="555"/>
        <v>1782</v>
      </c>
      <c r="T1886" s="17">
        <f t="shared" si="552"/>
        <v>1782</v>
      </c>
      <c r="U1886" s="1">
        <f t="shared" si="553"/>
        <v>1782</v>
      </c>
    </row>
    <row r="1887" spans="14:21" x14ac:dyDescent="0.2">
      <c r="N1887" s="1">
        <f t="shared" si="554"/>
        <v>1783</v>
      </c>
      <c r="O1887" s="17">
        <f t="shared" si="555"/>
        <v>1783</v>
      </c>
      <c r="T1887" s="17">
        <f t="shared" si="552"/>
        <v>1783</v>
      </c>
      <c r="U1887" s="1">
        <f t="shared" si="553"/>
        <v>1783</v>
      </c>
    </row>
    <row r="1888" spans="14:21" x14ac:dyDescent="0.2">
      <c r="N1888" s="1">
        <f t="shared" si="554"/>
        <v>1784</v>
      </c>
      <c r="O1888" s="17">
        <f t="shared" si="555"/>
        <v>1784</v>
      </c>
      <c r="T1888" s="17">
        <f t="shared" si="552"/>
        <v>1784</v>
      </c>
      <c r="U1888" s="1">
        <f t="shared" si="553"/>
        <v>1784</v>
      </c>
    </row>
    <row r="1889" spans="14:21" x14ac:dyDescent="0.2">
      <c r="N1889" s="1">
        <f t="shared" si="554"/>
        <v>1785</v>
      </c>
      <c r="O1889" s="17">
        <f t="shared" si="555"/>
        <v>1785</v>
      </c>
      <c r="T1889" s="17">
        <f t="shared" si="552"/>
        <v>1785</v>
      </c>
      <c r="U1889" s="1">
        <f t="shared" si="553"/>
        <v>1785</v>
      </c>
    </row>
    <row r="1890" spans="14:21" x14ac:dyDescent="0.2">
      <c r="N1890" s="1">
        <f t="shared" si="554"/>
        <v>1786</v>
      </c>
      <c r="O1890" s="17">
        <f t="shared" si="555"/>
        <v>1786</v>
      </c>
      <c r="T1890" s="17">
        <f t="shared" si="552"/>
        <v>1786</v>
      </c>
      <c r="U1890" s="1">
        <f t="shared" si="553"/>
        <v>1786</v>
      </c>
    </row>
    <row r="1891" spans="14:21" x14ac:dyDescent="0.2">
      <c r="N1891" s="1">
        <f t="shared" si="554"/>
        <v>1787</v>
      </c>
      <c r="O1891" s="17">
        <f t="shared" si="555"/>
        <v>1787</v>
      </c>
      <c r="T1891" s="17">
        <f t="shared" si="552"/>
        <v>1787</v>
      </c>
      <c r="U1891" s="1">
        <f t="shared" si="553"/>
        <v>1787</v>
      </c>
    </row>
    <row r="1892" spans="14:21" x14ac:dyDescent="0.2">
      <c r="N1892" s="1">
        <f t="shared" si="554"/>
        <v>1788</v>
      </c>
      <c r="O1892" s="17">
        <f t="shared" si="555"/>
        <v>1788</v>
      </c>
      <c r="T1892" s="17">
        <f t="shared" si="552"/>
        <v>1788</v>
      </c>
      <c r="U1892" s="1">
        <f t="shared" si="553"/>
        <v>1788</v>
      </c>
    </row>
    <row r="1893" spans="14:21" x14ac:dyDescent="0.2">
      <c r="N1893" s="1">
        <f t="shared" si="554"/>
        <v>1789</v>
      </c>
      <c r="O1893" s="17">
        <f t="shared" si="555"/>
        <v>1789</v>
      </c>
      <c r="T1893" s="17">
        <f t="shared" si="552"/>
        <v>1789</v>
      </c>
      <c r="U1893" s="1">
        <f t="shared" si="553"/>
        <v>1789</v>
      </c>
    </row>
    <row r="1894" spans="14:21" x14ac:dyDescent="0.2">
      <c r="N1894" s="1">
        <f t="shared" si="554"/>
        <v>1790</v>
      </c>
      <c r="O1894" s="17">
        <f t="shared" si="555"/>
        <v>1790</v>
      </c>
      <c r="T1894" s="17">
        <f t="shared" si="552"/>
        <v>1790</v>
      </c>
      <c r="U1894" s="1">
        <f t="shared" si="553"/>
        <v>1790</v>
      </c>
    </row>
    <row r="1895" spans="14:21" x14ac:dyDescent="0.2">
      <c r="N1895" s="1">
        <f t="shared" si="554"/>
        <v>1791</v>
      </c>
      <c r="O1895" s="17">
        <f t="shared" si="555"/>
        <v>1791</v>
      </c>
      <c r="T1895" s="17">
        <f t="shared" si="552"/>
        <v>1791</v>
      </c>
      <c r="U1895" s="1">
        <f t="shared" si="553"/>
        <v>1791</v>
      </c>
    </row>
    <row r="1896" spans="14:21" x14ac:dyDescent="0.2">
      <c r="N1896" s="1">
        <f t="shared" si="554"/>
        <v>1792</v>
      </c>
      <c r="O1896" s="17">
        <f t="shared" si="555"/>
        <v>1792</v>
      </c>
      <c r="T1896" s="17">
        <f t="shared" si="552"/>
        <v>1792</v>
      </c>
      <c r="U1896" s="1">
        <f t="shared" si="553"/>
        <v>1792</v>
      </c>
    </row>
    <row r="1897" spans="14:21" x14ac:dyDescent="0.2">
      <c r="N1897" s="1">
        <f t="shared" si="554"/>
        <v>1793</v>
      </c>
      <c r="O1897" s="17">
        <f t="shared" si="555"/>
        <v>1793</v>
      </c>
      <c r="T1897" s="17">
        <f t="shared" si="552"/>
        <v>1793</v>
      </c>
      <c r="U1897" s="1">
        <f t="shared" si="553"/>
        <v>1793</v>
      </c>
    </row>
    <row r="1898" spans="14:21" x14ac:dyDescent="0.2">
      <c r="N1898" s="1">
        <f t="shared" si="554"/>
        <v>1794</v>
      </c>
      <c r="O1898" s="17">
        <f t="shared" si="555"/>
        <v>1794</v>
      </c>
      <c r="T1898" s="17">
        <f t="shared" si="552"/>
        <v>1794</v>
      </c>
      <c r="U1898" s="1">
        <f t="shared" si="553"/>
        <v>1794</v>
      </c>
    </row>
    <row r="1899" spans="14:21" x14ac:dyDescent="0.2">
      <c r="N1899" s="1">
        <f t="shared" si="554"/>
        <v>1795</v>
      </c>
      <c r="O1899" s="17">
        <f t="shared" si="555"/>
        <v>1795</v>
      </c>
      <c r="T1899" s="17">
        <f t="shared" si="552"/>
        <v>1795</v>
      </c>
      <c r="U1899" s="1">
        <f t="shared" si="553"/>
        <v>1795</v>
      </c>
    </row>
    <row r="1900" spans="14:21" x14ac:dyDescent="0.2">
      <c r="N1900" s="1">
        <f t="shared" si="554"/>
        <v>1796</v>
      </c>
      <c r="O1900" s="17">
        <f t="shared" si="555"/>
        <v>1796</v>
      </c>
      <c r="T1900" s="17">
        <f t="shared" si="552"/>
        <v>1796</v>
      </c>
      <c r="U1900" s="1">
        <f t="shared" si="553"/>
        <v>1796</v>
      </c>
    </row>
    <row r="1901" spans="14:21" x14ac:dyDescent="0.2">
      <c r="N1901" s="1">
        <f t="shared" si="554"/>
        <v>1797</v>
      </c>
      <c r="O1901" s="17">
        <f t="shared" si="555"/>
        <v>1797</v>
      </c>
      <c r="T1901" s="17">
        <f t="shared" si="552"/>
        <v>1797</v>
      </c>
      <c r="U1901" s="1">
        <f t="shared" si="553"/>
        <v>1797</v>
      </c>
    </row>
    <row r="1902" spans="14:21" x14ac:dyDescent="0.2">
      <c r="N1902" s="1">
        <f t="shared" si="554"/>
        <v>1798</v>
      </c>
      <c r="O1902" s="17">
        <f t="shared" si="555"/>
        <v>1798</v>
      </c>
      <c r="T1902" s="17">
        <f t="shared" si="552"/>
        <v>1798</v>
      </c>
      <c r="U1902" s="1">
        <f t="shared" si="553"/>
        <v>1798</v>
      </c>
    </row>
    <row r="1903" spans="14:21" x14ac:dyDescent="0.2">
      <c r="N1903" s="1">
        <f t="shared" si="554"/>
        <v>1799</v>
      </c>
      <c r="O1903" s="17">
        <f t="shared" si="555"/>
        <v>1799</v>
      </c>
      <c r="T1903" s="17">
        <f t="shared" si="552"/>
        <v>1799</v>
      </c>
      <c r="U1903" s="1">
        <f t="shared" si="553"/>
        <v>1799</v>
      </c>
    </row>
    <row r="1904" spans="14:21" x14ac:dyDescent="0.2">
      <c r="N1904" s="1">
        <f t="shared" si="554"/>
        <v>1800</v>
      </c>
      <c r="O1904" s="17">
        <f t="shared" si="555"/>
        <v>1800</v>
      </c>
      <c r="T1904" s="17">
        <f t="shared" si="552"/>
        <v>1800</v>
      </c>
      <c r="U1904" s="1">
        <f t="shared" si="553"/>
        <v>1800</v>
      </c>
    </row>
    <row r="1905" spans="14:21" x14ac:dyDescent="0.2">
      <c r="N1905" s="1">
        <f t="shared" si="554"/>
        <v>1801</v>
      </c>
      <c r="O1905" s="17">
        <f t="shared" si="555"/>
        <v>1801</v>
      </c>
      <c r="T1905" s="17">
        <f t="shared" si="552"/>
        <v>1801</v>
      </c>
      <c r="U1905" s="1">
        <f t="shared" si="553"/>
        <v>1801</v>
      </c>
    </row>
    <row r="1906" spans="14:21" x14ac:dyDescent="0.2">
      <c r="N1906" s="1">
        <f t="shared" si="554"/>
        <v>1802</v>
      </c>
      <c r="O1906" s="17">
        <f t="shared" si="555"/>
        <v>1802</v>
      </c>
      <c r="T1906" s="17">
        <f t="shared" si="552"/>
        <v>1802</v>
      </c>
      <c r="U1906" s="1">
        <f t="shared" si="553"/>
        <v>1802</v>
      </c>
    </row>
    <row r="1907" spans="14:21" x14ac:dyDescent="0.2">
      <c r="N1907" s="1">
        <f t="shared" si="554"/>
        <v>1803</v>
      </c>
      <c r="O1907" s="17">
        <f t="shared" si="555"/>
        <v>1803</v>
      </c>
      <c r="T1907" s="17">
        <f t="shared" si="552"/>
        <v>1803</v>
      </c>
      <c r="U1907" s="1">
        <f t="shared" si="553"/>
        <v>1803</v>
      </c>
    </row>
    <row r="1908" spans="14:21" x14ac:dyDescent="0.2">
      <c r="N1908" s="1">
        <f t="shared" si="554"/>
        <v>1804</v>
      </c>
      <c r="O1908" s="17">
        <f t="shared" si="555"/>
        <v>1804</v>
      </c>
      <c r="T1908" s="17">
        <f t="shared" si="552"/>
        <v>1804</v>
      </c>
      <c r="U1908" s="1">
        <f t="shared" si="553"/>
        <v>1804</v>
      </c>
    </row>
    <row r="1909" spans="14:21" x14ac:dyDescent="0.2">
      <c r="N1909" s="1">
        <f t="shared" si="554"/>
        <v>1805</v>
      </c>
      <c r="O1909" s="17">
        <f t="shared" si="555"/>
        <v>1805</v>
      </c>
      <c r="T1909" s="17">
        <f t="shared" si="552"/>
        <v>1805</v>
      </c>
      <c r="U1909" s="1">
        <f t="shared" si="553"/>
        <v>1805</v>
      </c>
    </row>
    <row r="1910" spans="14:21" x14ac:dyDescent="0.2">
      <c r="N1910" s="1">
        <f t="shared" si="554"/>
        <v>1806</v>
      </c>
      <c r="O1910" s="17">
        <f t="shared" si="555"/>
        <v>1806</v>
      </c>
      <c r="T1910" s="17">
        <f t="shared" si="552"/>
        <v>1806</v>
      </c>
      <c r="U1910" s="1">
        <f t="shared" si="553"/>
        <v>1806</v>
      </c>
    </row>
    <row r="1911" spans="14:21" x14ac:dyDescent="0.2">
      <c r="N1911" s="1">
        <f t="shared" si="554"/>
        <v>1807</v>
      </c>
      <c r="O1911" s="17">
        <f t="shared" si="555"/>
        <v>1807</v>
      </c>
      <c r="T1911" s="17">
        <f t="shared" si="552"/>
        <v>1807</v>
      </c>
      <c r="U1911" s="1">
        <f t="shared" si="553"/>
        <v>1807</v>
      </c>
    </row>
    <row r="1912" spans="14:21" x14ac:dyDescent="0.2">
      <c r="N1912" s="1">
        <f t="shared" si="554"/>
        <v>1808</v>
      </c>
      <c r="O1912" s="17">
        <f t="shared" si="555"/>
        <v>1808</v>
      </c>
      <c r="T1912" s="17">
        <f t="shared" si="552"/>
        <v>1808</v>
      </c>
      <c r="U1912" s="1">
        <f t="shared" si="553"/>
        <v>1808</v>
      </c>
    </row>
    <row r="1913" spans="14:21" x14ac:dyDescent="0.2">
      <c r="N1913" s="1">
        <f t="shared" si="554"/>
        <v>1809</v>
      </c>
      <c r="O1913" s="17">
        <f t="shared" si="555"/>
        <v>1809</v>
      </c>
      <c r="T1913" s="17">
        <f t="shared" si="552"/>
        <v>1809</v>
      </c>
      <c r="U1913" s="1">
        <f t="shared" si="553"/>
        <v>1809</v>
      </c>
    </row>
    <row r="1914" spans="14:21" x14ac:dyDescent="0.2">
      <c r="N1914" s="1">
        <f t="shared" si="554"/>
        <v>1810</v>
      </c>
      <c r="O1914" s="17">
        <f t="shared" si="555"/>
        <v>1810</v>
      </c>
      <c r="T1914" s="17">
        <f t="shared" si="552"/>
        <v>1810</v>
      </c>
      <c r="U1914" s="1">
        <f t="shared" si="553"/>
        <v>1810</v>
      </c>
    </row>
    <row r="1915" spans="14:21" x14ac:dyDescent="0.2">
      <c r="N1915" s="1">
        <f t="shared" si="554"/>
        <v>1811</v>
      </c>
      <c r="O1915" s="17">
        <f t="shared" si="555"/>
        <v>1811</v>
      </c>
      <c r="T1915" s="17">
        <f t="shared" si="552"/>
        <v>1811</v>
      </c>
      <c r="U1915" s="1">
        <f t="shared" si="553"/>
        <v>1811</v>
      </c>
    </row>
    <row r="1916" spans="14:21" x14ac:dyDescent="0.2">
      <c r="N1916" s="1">
        <f t="shared" si="554"/>
        <v>1812</v>
      </c>
      <c r="O1916" s="17">
        <f t="shared" si="555"/>
        <v>1812</v>
      </c>
      <c r="T1916" s="17">
        <f t="shared" si="552"/>
        <v>1812</v>
      </c>
      <c r="U1916" s="1">
        <f t="shared" si="553"/>
        <v>1812</v>
      </c>
    </row>
    <row r="1917" spans="14:21" x14ac:dyDescent="0.2">
      <c r="N1917" s="1">
        <f t="shared" si="554"/>
        <v>1813</v>
      </c>
      <c r="O1917" s="17">
        <f t="shared" si="555"/>
        <v>1813</v>
      </c>
      <c r="T1917" s="17">
        <f t="shared" si="552"/>
        <v>1813</v>
      </c>
      <c r="U1917" s="1">
        <f t="shared" si="553"/>
        <v>1813</v>
      </c>
    </row>
    <row r="1918" spans="14:21" x14ac:dyDescent="0.2">
      <c r="N1918" s="1">
        <f t="shared" si="554"/>
        <v>1814</v>
      </c>
      <c r="O1918" s="17">
        <f t="shared" si="555"/>
        <v>1814</v>
      </c>
      <c r="T1918" s="17">
        <f t="shared" si="552"/>
        <v>1814</v>
      </c>
      <c r="U1918" s="1">
        <f t="shared" si="553"/>
        <v>1814</v>
      </c>
    </row>
    <row r="1919" spans="14:21" x14ac:dyDescent="0.2">
      <c r="N1919" s="1">
        <f t="shared" si="554"/>
        <v>1815</v>
      </c>
      <c r="O1919" s="17">
        <f t="shared" si="555"/>
        <v>1815</v>
      </c>
      <c r="T1919" s="17">
        <f t="shared" si="552"/>
        <v>1815</v>
      </c>
      <c r="U1919" s="1">
        <f t="shared" si="553"/>
        <v>1815</v>
      </c>
    </row>
    <row r="1920" spans="14:21" x14ac:dyDescent="0.2">
      <c r="N1920" s="1">
        <f t="shared" si="554"/>
        <v>1816</v>
      </c>
      <c r="O1920" s="17">
        <f t="shared" si="555"/>
        <v>1816</v>
      </c>
      <c r="T1920" s="17">
        <f t="shared" si="552"/>
        <v>1816</v>
      </c>
      <c r="U1920" s="1">
        <f t="shared" si="553"/>
        <v>1816</v>
      </c>
    </row>
    <row r="1921" spans="14:21" x14ac:dyDescent="0.2">
      <c r="N1921" s="1">
        <f t="shared" si="554"/>
        <v>1817</v>
      </c>
      <c r="O1921" s="17">
        <f t="shared" si="555"/>
        <v>1817</v>
      </c>
      <c r="T1921" s="17">
        <f t="shared" si="552"/>
        <v>1817</v>
      </c>
      <c r="U1921" s="1">
        <f t="shared" si="553"/>
        <v>1817</v>
      </c>
    </row>
    <row r="1922" spans="14:21" x14ac:dyDescent="0.2">
      <c r="N1922" s="1">
        <f t="shared" si="554"/>
        <v>1818</v>
      </c>
      <c r="O1922" s="17">
        <f t="shared" si="555"/>
        <v>1818</v>
      </c>
      <c r="T1922" s="17">
        <f t="shared" si="552"/>
        <v>1818</v>
      </c>
      <c r="U1922" s="1">
        <f t="shared" si="553"/>
        <v>1818</v>
      </c>
    </row>
    <row r="1923" spans="14:21" x14ac:dyDescent="0.2">
      <c r="N1923" s="1">
        <f t="shared" si="554"/>
        <v>1819</v>
      </c>
      <c r="O1923" s="17">
        <f t="shared" si="555"/>
        <v>1819</v>
      </c>
      <c r="T1923" s="17">
        <f t="shared" si="552"/>
        <v>1819</v>
      </c>
      <c r="U1923" s="1">
        <f t="shared" si="553"/>
        <v>1819</v>
      </c>
    </row>
    <row r="1924" spans="14:21" x14ac:dyDescent="0.2">
      <c r="N1924" s="1">
        <f t="shared" si="554"/>
        <v>1820</v>
      </c>
      <c r="O1924" s="17">
        <f t="shared" si="555"/>
        <v>1820</v>
      </c>
      <c r="T1924" s="17">
        <f t="shared" si="552"/>
        <v>1820</v>
      </c>
      <c r="U1924" s="1">
        <f t="shared" si="553"/>
        <v>1820</v>
      </c>
    </row>
    <row r="1925" spans="14:21" x14ac:dyDescent="0.2">
      <c r="N1925" s="1">
        <f t="shared" si="554"/>
        <v>1821</v>
      </c>
      <c r="O1925" s="17">
        <f t="shared" si="555"/>
        <v>1821</v>
      </c>
      <c r="T1925" s="17">
        <f t="shared" si="552"/>
        <v>1821</v>
      </c>
      <c r="U1925" s="1">
        <f t="shared" si="553"/>
        <v>1821</v>
      </c>
    </row>
    <row r="1926" spans="14:21" x14ac:dyDescent="0.2">
      <c r="N1926" s="1">
        <f t="shared" si="554"/>
        <v>1822</v>
      </c>
      <c r="O1926" s="17">
        <f t="shared" si="555"/>
        <v>1822</v>
      </c>
      <c r="T1926" s="17">
        <f t="shared" si="552"/>
        <v>1822</v>
      </c>
      <c r="U1926" s="1">
        <f t="shared" si="553"/>
        <v>1822</v>
      </c>
    </row>
    <row r="1927" spans="14:21" x14ac:dyDescent="0.2">
      <c r="N1927" s="1">
        <f t="shared" si="554"/>
        <v>1823</v>
      </c>
      <c r="O1927" s="17">
        <f t="shared" si="555"/>
        <v>1823</v>
      </c>
      <c r="T1927" s="17">
        <f t="shared" si="552"/>
        <v>1823</v>
      </c>
      <c r="U1927" s="1">
        <f t="shared" si="553"/>
        <v>1823</v>
      </c>
    </row>
    <row r="1928" spans="14:21" x14ac:dyDescent="0.2">
      <c r="N1928" s="1">
        <f t="shared" si="554"/>
        <v>1824</v>
      </c>
      <c r="O1928" s="17">
        <f t="shared" si="555"/>
        <v>1824</v>
      </c>
      <c r="T1928" s="17">
        <f t="shared" si="552"/>
        <v>1824</v>
      </c>
      <c r="U1928" s="1">
        <f t="shared" si="553"/>
        <v>1824</v>
      </c>
    </row>
    <row r="1929" spans="14:21" x14ac:dyDescent="0.2">
      <c r="N1929" s="1">
        <f t="shared" si="554"/>
        <v>1825</v>
      </c>
      <c r="O1929" s="17">
        <f t="shared" si="555"/>
        <v>1825</v>
      </c>
      <c r="T1929" s="17">
        <f t="shared" si="552"/>
        <v>1825</v>
      </c>
      <c r="U1929" s="1">
        <f t="shared" si="553"/>
        <v>1825</v>
      </c>
    </row>
    <row r="1930" spans="14:21" x14ac:dyDescent="0.2">
      <c r="N1930" s="1">
        <f t="shared" si="554"/>
        <v>1826</v>
      </c>
      <c r="O1930" s="17">
        <f t="shared" si="555"/>
        <v>1826</v>
      </c>
      <c r="T1930" s="17">
        <f t="shared" si="552"/>
        <v>1826</v>
      </c>
      <c r="U1930" s="1">
        <f t="shared" si="553"/>
        <v>1826</v>
      </c>
    </row>
    <row r="1931" spans="14:21" x14ac:dyDescent="0.2">
      <c r="N1931" s="1">
        <f t="shared" si="554"/>
        <v>1827</v>
      </c>
      <c r="O1931" s="17">
        <f t="shared" si="555"/>
        <v>1827</v>
      </c>
      <c r="T1931" s="17">
        <f t="shared" si="552"/>
        <v>1827</v>
      </c>
      <c r="U1931" s="1">
        <f t="shared" si="553"/>
        <v>1827</v>
      </c>
    </row>
    <row r="1932" spans="14:21" x14ac:dyDescent="0.2">
      <c r="N1932" s="1">
        <f t="shared" si="554"/>
        <v>1828</v>
      </c>
      <c r="O1932" s="17">
        <f t="shared" si="555"/>
        <v>1828</v>
      </c>
      <c r="T1932" s="17">
        <f t="shared" si="552"/>
        <v>1828</v>
      </c>
      <c r="U1932" s="1">
        <f t="shared" si="553"/>
        <v>1828</v>
      </c>
    </row>
    <row r="1933" spans="14:21" x14ac:dyDescent="0.2">
      <c r="N1933" s="1">
        <f t="shared" si="554"/>
        <v>1829</v>
      </c>
      <c r="O1933" s="17">
        <f t="shared" si="555"/>
        <v>1829</v>
      </c>
      <c r="T1933" s="17">
        <f t="shared" si="552"/>
        <v>1829</v>
      </c>
      <c r="U1933" s="1">
        <f t="shared" si="553"/>
        <v>1829</v>
      </c>
    </row>
    <row r="1934" spans="14:21" x14ac:dyDescent="0.2">
      <c r="N1934" s="1">
        <f t="shared" si="554"/>
        <v>1830</v>
      </c>
      <c r="O1934" s="17">
        <f t="shared" si="555"/>
        <v>1830</v>
      </c>
      <c r="T1934" s="17">
        <f t="shared" si="552"/>
        <v>1830</v>
      </c>
      <c r="U1934" s="1">
        <f t="shared" si="553"/>
        <v>1830</v>
      </c>
    </row>
    <row r="1935" spans="14:21" x14ac:dyDescent="0.2">
      <c r="N1935" s="1">
        <f t="shared" si="554"/>
        <v>1831</v>
      </c>
      <c r="O1935" s="17">
        <f t="shared" si="555"/>
        <v>1831</v>
      </c>
      <c r="T1935" s="17">
        <f t="shared" si="552"/>
        <v>1831</v>
      </c>
      <c r="U1935" s="1">
        <f t="shared" si="553"/>
        <v>1831</v>
      </c>
    </row>
    <row r="1936" spans="14:21" x14ac:dyDescent="0.2">
      <c r="N1936" s="1">
        <f t="shared" si="554"/>
        <v>1832</v>
      </c>
      <c r="O1936" s="17">
        <f t="shared" si="555"/>
        <v>1832</v>
      </c>
      <c r="T1936" s="17">
        <f t="shared" si="552"/>
        <v>1832</v>
      </c>
      <c r="U1936" s="1">
        <f t="shared" si="553"/>
        <v>1832</v>
      </c>
    </row>
    <row r="1937" spans="14:21" x14ac:dyDescent="0.2">
      <c r="N1937" s="1">
        <f t="shared" si="554"/>
        <v>1833</v>
      </c>
      <c r="O1937" s="17">
        <f t="shared" si="555"/>
        <v>1833</v>
      </c>
      <c r="T1937" s="17">
        <f t="shared" si="552"/>
        <v>1833</v>
      </c>
      <c r="U1937" s="1">
        <f t="shared" si="553"/>
        <v>1833</v>
      </c>
    </row>
    <row r="1938" spans="14:21" x14ac:dyDescent="0.2">
      <c r="N1938" s="1">
        <f t="shared" si="554"/>
        <v>1834</v>
      </c>
      <c r="O1938" s="17">
        <f t="shared" si="555"/>
        <v>1834</v>
      </c>
      <c r="T1938" s="17">
        <f t="shared" si="552"/>
        <v>1834</v>
      </c>
      <c r="U1938" s="1">
        <f t="shared" si="553"/>
        <v>1834</v>
      </c>
    </row>
    <row r="1939" spans="14:21" x14ac:dyDescent="0.2">
      <c r="N1939" s="1">
        <f t="shared" si="554"/>
        <v>1835</v>
      </c>
      <c r="O1939" s="17">
        <f t="shared" si="555"/>
        <v>1835</v>
      </c>
      <c r="T1939" s="17">
        <f t="shared" si="552"/>
        <v>1835</v>
      </c>
      <c r="U1939" s="1">
        <f t="shared" si="553"/>
        <v>1835</v>
      </c>
    </row>
    <row r="1940" spans="14:21" x14ac:dyDescent="0.2">
      <c r="N1940" s="1">
        <f t="shared" si="554"/>
        <v>1836</v>
      </c>
      <c r="O1940" s="17">
        <f t="shared" si="555"/>
        <v>1836</v>
      </c>
      <c r="T1940" s="17">
        <f t="shared" si="552"/>
        <v>1836</v>
      </c>
      <c r="U1940" s="1">
        <f t="shared" si="553"/>
        <v>1836</v>
      </c>
    </row>
    <row r="1941" spans="14:21" x14ac:dyDescent="0.2">
      <c r="N1941" s="1">
        <f t="shared" si="554"/>
        <v>1837</v>
      </c>
      <c r="O1941" s="17">
        <f t="shared" si="555"/>
        <v>1837</v>
      </c>
      <c r="T1941" s="17">
        <f t="shared" si="552"/>
        <v>1837</v>
      </c>
      <c r="U1941" s="1">
        <f t="shared" si="553"/>
        <v>1837</v>
      </c>
    </row>
    <row r="1942" spans="14:21" x14ac:dyDescent="0.2">
      <c r="N1942" s="1">
        <f t="shared" si="554"/>
        <v>1838</v>
      </c>
      <c r="O1942" s="17">
        <f t="shared" si="555"/>
        <v>1838</v>
      </c>
      <c r="T1942" s="17">
        <f t="shared" si="552"/>
        <v>1838</v>
      </c>
      <c r="U1942" s="1">
        <f t="shared" si="553"/>
        <v>1838</v>
      </c>
    </row>
    <row r="1943" spans="14:21" x14ac:dyDescent="0.2">
      <c r="N1943" s="1">
        <f t="shared" si="554"/>
        <v>1839</v>
      </c>
      <c r="O1943" s="17">
        <f t="shared" si="555"/>
        <v>1839</v>
      </c>
      <c r="T1943" s="17">
        <f t="shared" si="552"/>
        <v>1839</v>
      </c>
      <c r="U1943" s="1">
        <f t="shared" si="553"/>
        <v>1839</v>
      </c>
    </row>
    <row r="1944" spans="14:21" x14ac:dyDescent="0.2">
      <c r="N1944" s="1">
        <f t="shared" si="554"/>
        <v>1840</v>
      </c>
      <c r="O1944" s="17">
        <f t="shared" si="555"/>
        <v>1840</v>
      </c>
      <c r="T1944" s="17">
        <f t="shared" si="552"/>
        <v>1840</v>
      </c>
      <c r="U1944" s="1">
        <f t="shared" si="553"/>
        <v>1840</v>
      </c>
    </row>
    <row r="1945" spans="14:21" x14ac:dyDescent="0.2">
      <c r="N1945" s="1">
        <f t="shared" si="554"/>
        <v>1841</v>
      </c>
      <c r="O1945" s="17">
        <f t="shared" si="555"/>
        <v>1841</v>
      </c>
      <c r="T1945" s="17">
        <f t="shared" ref="T1945:T2008" si="556">N1945</f>
        <v>1841</v>
      </c>
      <c r="U1945" s="1">
        <f t="shared" ref="U1945:U2008" si="557">N1945</f>
        <v>1841</v>
      </c>
    </row>
    <row r="1946" spans="14:21" x14ac:dyDescent="0.2">
      <c r="N1946" s="1">
        <f t="shared" ref="N1946:N2009" si="558">N1945+1</f>
        <v>1842</v>
      </c>
      <c r="O1946" s="17">
        <f t="shared" ref="O1946:O2009" si="559">O1945+1</f>
        <v>1842</v>
      </c>
      <c r="T1946" s="17">
        <f t="shared" si="556"/>
        <v>1842</v>
      </c>
      <c r="U1946" s="1">
        <f t="shared" si="557"/>
        <v>1842</v>
      </c>
    </row>
    <row r="1947" spans="14:21" x14ac:dyDescent="0.2">
      <c r="N1947" s="1">
        <f t="shared" si="558"/>
        <v>1843</v>
      </c>
      <c r="O1947" s="17">
        <f t="shared" si="559"/>
        <v>1843</v>
      </c>
      <c r="T1947" s="17">
        <f t="shared" si="556"/>
        <v>1843</v>
      </c>
      <c r="U1947" s="1">
        <f t="shared" si="557"/>
        <v>1843</v>
      </c>
    </row>
    <row r="1948" spans="14:21" x14ac:dyDescent="0.2">
      <c r="N1948" s="1">
        <f t="shared" si="558"/>
        <v>1844</v>
      </c>
      <c r="O1948" s="17">
        <f t="shared" si="559"/>
        <v>1844</v>
      </c>
      <c r="T1948" s="17">
        <f t="shared" si="556"/>
        <v>1844</v>
      </c>
      <c r="U1948" s="1">
        <f t="shared" si="557"/>
        <v>1844</v>
      </c>
    </row>
    <row r="1949" spans="14:21" x14ac:dyDescent="0.2">
      <c r="N1949" s="1">
        <f t="shared" si="558"/>
        <v>1845</v>
      </c>
      <c r="O1949" s="17">
        <f t="shared" si="559"/>
        <v>1845</v>
      </c>
      <c r="T1949" s="17">
        <f t="shared" si="556"/>
        <v>1845</v>
      </c>
      <c r="U1949" s="1">
        <f t="shared" si="557"/>
        <v>1845</v>
      </c>
    </row>
    <row r="1950" spans="14:21" x14ac:dyDescent="0.2">
      <c r="N1950" s="1">
        <f t="shared" si="558"/>
        <v>1846</v>
      </c>
      <c r="O1950" s="17">
        <f t="shared" si="559"/>
        <v>1846</v>
      </c>
      <c r="T1950" s="17">
        <f t="shared" si="556"/>
        <v>1846</v>
      </c>
      <c r="U1950" s="1">
        <f t="shared" si="557"/>
        <v>1846</v>
      </c>
    </row>
    <row r="1951" spans="14:21" x14ac:dyDescent="0.2">
      <c r="N1951" s="1">
        <f t="shared" si="558"/>
        <v>1847</v>
      </c>
      <c r="O1951" s="17">
        <f t="shared" si="559"/>
        <v>1847</v>
      </c>
      <c r="T1951" s="17">
        <f t="shared" si="556"/>
        <v>1847</v>
      </c>
      <c r="U1951" s="1">
        <f t="shared" si="557"/>
        <v>1847</v>
      </c>
    </row>
    <row r="1952" spans="14:21" x14ac:dyDescent="0.2">
      <c r="N1952" s="1">
        <f t="shared" si="558"/>
        <v>1848</v>
      </c>
      <c r="O1952" s="17">
        <f t="shared" si="559"/>
        <v>1848</v>
      </c>
      <c r="T1952" s="17">
        <f t="shared" si="556"/>
        <v>1848</v>
      </c>
      <c r="U1952" s="1">
        <f t="shared" si="557"/>
        <v>1848</v>
      </c>
    </row>
    <row r="1953" spans="14:21" x14ac:dyDescent="0.2">
      <c r="N1953" s="1">
        <f t="shared" si="558"/>
        <v>1849</v>
      </c>
      <c r="O1953" s="17">
        <f t="shared" si="559"/>
        <v>1849</v>
      </c>
      <c r="T1953" s="17">
        <f t="shared" si="556"/>
        <v>1849</v>
      </c>
      <c r="U1953" s="1">
        <f t="shared" si="557"/>
        <v>1849</v>
      </c>
    </row>
    <row r="1954" spans="14:21" x14ac:dyDescent="0.2">
      <c r="N1954" s="1">
        <f t="shared" si="558"/>
        <v>1850</v>
      </c>
      <c r="O1954" s="17">
        <f t="shared" si="559"/>
        <v>1850</v>
      </c>
      <c r="T1954" s="17">
        <f t="shared" si="556"/>
        <v>1850</v>
      </c>
      <c r="U1954" s="1">
        <f t="shared" si="557"/>
        <v>1850</v>
      </c>
    </row>
    <row r="1955" spans="14:21" x14ac:dyDescent="0.2">
      <c r="N1955" s="1">
        <f t="shared" si="558"/>
        <v>1851</v>
      </c>
      <c r="O1955" s="17">
        <f t="shared" si="559"/>
        <v>1851</v>
      </c>
      <c r="T1955" s="17">
        <f t="shared" si="556"/>
        <v>1851</v>
      </c>
      <c r="U1955" s="1">
        <f t="shared" si="557"/>
        <v>1851</v>
      </c>
    </row>
    <row r="1956" spans="14:21" x14ac:dyDescent="0.2">
      <c r="N1956" s="1">
        <f t="shared" si="558"/>
        <v>1852</v>
      </c>
      <c r="O1956" s="17">
        <f t="shared" si="559"/>
        <v>1852</v>
      </c>
      <c r="T1956" s="17">
        <f t="shared" si="556"/>
        <v>1852</v>
      </c>
      <c r="U1956" s="1">
        <f t="shared" si="557"/>
        <v>1852</v>
      </c>
    </row>
    <row r="1957" spans="14:21" x14ac:dyDescent="0.2">
      <c r="N1957" s="1">
        <f t="shared" si="558"/>
        <v>1853</v>
      </c>
      <c r="O1957" s="17">
        <f t="shared" si="559"/>
        <v>1853</v>
      </c>
      <c r="T1957" s="17">
        <f t="shared" si="556"/>
        <v>1853</v>
      </c>
      <c r="U1957" s="1">
        <f t="shared" si="557"/>
        <v>1853</v>
      </c>
    </row>
    <row r="1958" spans="14:21" x14ac:dyDescent="0.2">
      <c r="N1958" s="1">
        <f t="shared" si="558"/>
        <v>1854</v>
      </c>
      <c r="O1958" s="17">
        <f t="shared" si="559"/>
        <v>1854</v>
      </c>
      <c r="T1958" s="17">
        <f t="shared" si="556"/>
        <v>1854</v>
      </c>
      <c r="U1958" s="1">
        <f t="shared" si="557"/>
        <v>1854</v>
      </c>
    </row>
    <row r="1959" spans="14:21" x14ac:dyDescent="0.2">
      <c r="N1959" s="1">
        <f t="shared" si="558"/>
        <v>1855</v>
      </c>
      <c r="O1959" s="17">
        <f t="shared" si="559"/>
        <v>1855</v>
      </c>
      <c r="T1959" s="17">
        <f t="shared" si="556"/>
        <v>1855</v>
      </c>
      <c r="U1959" s="1">
        <f t="shared" si="557"/>
        <v>1855</v>
      </c>
    </row>
    <row r="1960" spans="14:21" x14ac:dyDescent="0.2">
      <c r="N1960" s="1">
        <f t="shared" si="558"/>
        <v>1856</v>
      </c>
      <c r="O1960" s="17">
        <f t="shared" si="559"/>
        <v>1856</v>
      </c>
      <c r="T1960" s="17">
        <f t="shared" si="556"/>
        <v>1856</v>
      </c>
      <c r="U1960" s="1">
        <f t="shared" si="557"/>
        <v>1856</v>
      </c>
    </row>
    <row r="1961" spans="14:21" x14ac:dyDescent="0.2">
      <c r="N1961" s="1">
        <f t="shared" si="558"/>
        <v>1857</v>
      </c>
      <c r="O1961" s="17">
        <f t="shared" si="559"/>
        <v>1857</v>
      </c>
      <c r="T1961" s="17">
        <f t="shared" si="556"/>
        <v>1857</v>
      </c>
      <c r="U1961" s="1">
        <f t="shared" si="557"/>
        <v>1857</v>
      </c>
    </row>
    <row r="1962" spans="14:21" x14ac:dyDescent="0.2">
      <c r="N1962" s="1">
        <f t="shared" si="558"/>
        <v>1858</v>
      </c>
      <c r="O1962" s="17">
        <f t="shared" si="559"/>
        <v>1858</v>
      </c>
      <c r="T1962" s="17">
        <f t="shared" si="556"/>
        <v>1858</v>
      </c>
      <c r="U1962" s="1">
        <f t="shared" si="557"/>
        <v>1858</v>
      </c>
    </row>
    <row r="1963" spans="14:21" x14ac:dyDescent="0.2">
      <c r="N1963" s="1">
        <f t="shared" si="558"/>
        <v>1859</v>
      </c>
      <c r="O1963" s="17">
        <f t="shared" si="559"/>
        <v>1859</v>
      </c>
      <c r="T1963" s="17">
        <f t="shared" si="556"/>
        <v>1859</v>
      </c>
      <c r="U1963" s="1">
        <f t="shared" si="557"/>
        <v>1859</v>
      </c>
    </row>
    <row r="1964" spans="14:21" x14ac:dyDescent="0.2">
      <c r="N1964" s="1">
        <f t="shared" si="558"/>
        <v>1860</v>
      </c>
      <c r="O1964" s="17">
        <f t="shared" si="559"/>
        <v>1860</v>
      </c>
      <c r="T1964" s="17">
        <f t="shared" si="556"/>
        <v>1860</v>
      </c>
      <c r="U1964" s="1">
        <f t="shared" si="557"/>
        <v>1860</v>
      </c>
    </row>
    <row r="1965" spans="14:21" x14ac:dyDescent="0.2">
      <c r="N1965" s="1">
        <f t="shared" si="558"/>
        <v>1861</v>
      </c>
      <c r="O1965" s="17">
        <f t="shared" si="559"/>
        <v>1861</v>
      </c>
      <c r="T1965" s="17">
        <f t="shared" si="556"/>
        <v>1861</v>
      </c>
      <c r="U1965" s="1">
        <f t="shared" si="557"/>
        <v>1861</v>
      </c>
    </row>
    <row r="1966" spans="14:21" x14ac:dyDescent="0.2">
      <c r="N1966" s="1">
        <f t="shared" si="558"/>
        <v>1862</v>
      </c>
      <c r="O1966" s="17">
        <f t="shared" si="559"/>
        <v>1862</v>
      </c>
      <c r="T1966" s="17">
        <f t="shared" si="556"/>
        <v>1862</v>
      </c>
      <c r="U1966" s="1">
        <f t="shared" si="557"/>
        <v>1862</v>
      </c>
    </row>
    <row r="1967" spans="14:21" x14ac:dyDescent="0.2">
      <c r="N1967" s="1">
        <f t="shared" si="558"/>
        <v>1863</v>
      </c>
      <c r="O1967" s="17">
        <f t="shared" si="559"/>
        <v>1863</v>
      </c>
      <c r="T1967" s="17">
        <f t="shared" si="556"/>
        <v>1863</v>
      </c>
      <c r="U1967" s="1">
        <f t="shared" si="557"/>
        <v>1863</v>
      </c>
    </row>
    <row r="1968" spans="14:21" x14ac:dyDescent="0.2">
      <c r="N1968" s="1">
        <f t="shared" si="558"/>
        <v>1864</v>
      </c>
      <c r="O1968" s="17">
        <f t="shared" si="559"/>
        <v>1864</v>
      </c>
      <c r="T1968" s="17">
        <f t="shared" si="556"/>
        <v>1864</v>
      </c>
      <c r="U1968" s="1">
        <f t="shared" si="557"/>
        <v>1864</v>
      </c>
    </row>
    <row r="1969" spans="14:21" x14ac:dyDescent="0.2">
      <c r="N1969" s="1">
        <f t="shared" si="558"/>
        <v>1865</v>
      </c>
      <c r="O1969" s="17">
        <f t="shared" si="559"/>
        <v>1865</v>
      </c>
      <c r="T1969" s="17">
        <f t="shared" si="556"/>
        <v>1865</v>
      </c>
      <c r="U1969" s="1">
        <f t="shared" si="557"/>
        <v>1865</v>
      </c>
    </row>
    <row r="1970" spans="14:21" x14ac:dyDescent="0.2">
      <c r="N1970" s="1">
        <f t="shared" si="558"/>
        <v>1866</v>
      </c>
      <c r="O1970" s="17">
        <f t="shared" si="559"/>
        <v>1866</v>
      </c>
      <c r="T1970" s="17">
        <f t="shared" si="556"/>
        <v>1866</v>
      </c>
      <c r="U1970" s="1">
        <f t="shared" si="557"/>
        <v>1866</v>
      </c>
    </row>
    <row r="1971" spans="14:21" x14ac:dyDescent="0.2">
      <c r="N1971" s="1">
        <f t="shared" si="558"/>
        <v>1867</v>
      </c>
      <c r="O1971" s="17">
        <f t="shared" si="559"/>
        <v>1867</v>
      </c>
      <c r="T1971" s="17">
        <f t="shared" si="556"/>
        <v>1867</v>
      </c>
      <c r="U1971" s="1">
        <f t="shared" si="557"/>
        <v>1867</v>
      </c>
    </row>
    <row r="1972" spans="14:21" x14ac:dyDescent="0.2">
      <c r="N1972" s="1">
        <f t="shared" si="558"/>
        <v>1868</v>
      </c>
      <c r="O1972" s="17">
        <f t="shared" si="559"/>
        <v>1868</v>
      </c>
      <c r="T1972" s="17">
        <f t="shared" si="556"/>
        <v>1868</v>
      </c>
      <c r="U1972" s="1">
        <f t="shared" si="557"/>
        <v>1868</v>
      </c>
    </row>
    <row r="1973" spans="14:21" x14ac:dyDescent="0.2">
      <c r="N1973" s="1">
        <f t="shared" si="558"/>
        <v>1869</v>
      </c>
      <c r="O1973" s="17">
        <f t="shared" si="559"/>
        <v>1869</v>
      </c>
      <c r="T1973" s="17">
        <f t="shared" si="556"/>
        <v>1869</v>
      </c>
      <c r="U1973" s="1">
        <f t="shared" si="557"/>
        <v>1869</v>
      </c>
    </row>
    <row r="1974" spans="14:21" x14ac:dyDescent="0.2">
      <c r="N1974" s="1">
        <f t="shared" si="558"/>
        <v>1870</v>
      </c>
      <c r="O1974" s="17">
        <f t="shared" si="559"/>
        <v>1870</v>
      </c>
      <c r="T1974" s="17">
        <f t="shared" si="556"/>
        <v>1870</v>
      </c>
      <c r="U1974" s="1">
        <f t="shared" si="557"/>
        <v>1870</v>
      </c>
    </row>
    <row r="1975" spans="14:21" x14ac:dyDescent="0.2">
      <c r="N1975" s="1">
        <f t="shared" si="558"/>
        <v>1871</v>
      </c>
      <c r="O1975" s="17">
        <f t="shared" si="559"/>
        <v>1871</v>
      </c>
      <c r="T1975" s="17">
        <f t="shared" si="556"/>
        <v>1871</v>
      </c>
      <c r="U1975" s="1">
        <f t="shared" si="557"/>
        <v>1871</v>
      </c>
    </row>
    <row r="1976" spans="14:21" x14ac:dyDescent="0.2">
      <c r="N1976" s="1">
        <f t="shared" si="558"/>
        <v>1872</v>
      </c>
      <c r="O1976" s="17">
        <f t="shared" si="559"/>
        <v>1872</v>
      </c>
      <c r="T1976" s="17">
        <f t="shared" si="556"/>
        <v>1872</v>
      </c>
      <c r="U1976" s="1">
        <f t="shared" si="557"/>
        <v>1872</v>
      </c>
    </row>
    <row r="1977" spans="14:21" x14ac:dyDescent="0.2">
      <c r="N1977" s="1">
        <f t="shared" si="558"/>
        <v>1873</v>
      </c>
      <c r="O1977" s="17">
        <f t="shared" si="559"/>
        <v>1873</v>
      </c>
      <c r="T1977" s="17">
        <f t="shared" si="556"/>
        <v>1873</v>
      </c>
      <c r="U1977" s="1">
        <f t="shared" si="557"/>
        <v>1873</v>
      </c>
    </row>
    <row r="1978" spans="14:21" x14ac:dyDescent="0.2">
      <c r="N1978" s="1">
        <f t="shared" si="558"/>
        <v>1874</v>
      </c>
      <c r="O1978" s="17">
        <f t="shared" si="559"/>
        <v>1874</v>
      </c>
      <c r="T1978" s="17">
        <f t="shared" si="556"/>
        <v>1874</v>
      </c>
      <c r="U1978" s="1">
        <f t="shared" si="557"/>
        <v>1874</v>
      </c>
    </row>
    <row r="1979" spans="14:21" x14ac:dyDescent="0.2">
      <c r="N1979" s="1">
        <f t="shared" si="558"/>
        <v>1875</v>
      </c>
      <c r="O1979" s="17">
        <f t="shared" si="559"/>
        <v>1875</v>
      </c>
      <c r="T1979" s="17">
        <f t="shared" si="556"/>
        <v>1875</v>
      </c>
      <c r="U1979" s="1">
        <f t="shared" si="557"/>
        <v>1875</v>
      </c>
    </row>
    <row r="1980" spans="14:21" x14ac:dyDescent="0.2">
      <c r="N1980" s="1">
        <f t="shared" si="558"/>
        <v>1876</v>
      </c>
      <c r="O1980" s="17">
        <f t="shared" si="559"/>
        <v>1876</v>
      </c>
      <c r="T1980" s="17">
        <f t="shared" si="556"/>
        <v>1876</v>
      </c>
      <c r="U1980" s="1">
        <f t="shared" si="557"/>
        <v>1876</v>
      </c>
    </row>
    <row r="1981" spans="14:21" x14ac:dyDescent="0.2">
      <c r="N1981" s="1">
        <f t="shared" si="558"/>
        <v>1877</v>
      </c>
      <c r="O1981" s="17">
        <f t="shared" si="559"/>
        <v>1877</v>
      </c>
      <c r="T1981" s="17">
        <f t="shared" si="556"/>
        <v>1877</v>
      </c>
      <c r="U1981" s="1">
        <f t="shared" si="557"/>
        <v>1877</v>
      </c>
    </row>
    <row r="1982" spans="14:21" x14ac:dyDescent="0.2">
      <c r="N1982" s="1">
        <f t="shared" si="558"/>
        <v>1878</v>
      </c>
      <c r="O1982" s="17">
        <f t="shared" si="559"/>
        <v>1878</v>
      </c>
      <c r="T1982" s="17">
        <f t="shared" si="556"/>
        <v>1878</v>
      </c>
      <c r="U1982" s="1">
        <f t="shared" si="557"/>
        <v>1878</v>
      </c>
    </row>
    <row r="1983" spans="14:21" x14ac:dyDescent="0.2">
      <c r="N1983" s="1">
        <f t="shared" si="558"/>
        <v>1879</v>
      </c>
      <c r="O1983" s="17">
        <f t="shared" si="559"/>
        <v>1879</v>
      </c>
      <c r="T1983" s="17">
        <f t="shared" si="556"/>
        <v>1879</v>
      </c>
      <c r="U1983" s="1">
        <f t="shared" si="557"/>
        <v>1879</v>
      </c>
    </row>
    <row r="1984" spans="14:21" x14ac:dyDescent="0.2">
      <c r="N1984" s="1">
        <f t="shared" si="558"/>
        <v>1880</v>
      </c>
      <c r="O1984" s="17">
        <f t="shared" si="559"/>
        <v>1880</v>
      </c>
      <c r="T1984" s="17">
        <f t="shared" si="556"/>
        <v>1880</v>
      </c>
      <c r="U1984" s="1">
        <f t="shared" si="557"/>
        <v>1880</v>
      </c>
    </row>
    <row r="1985" spans="14:21" x14ac:dyDescent="0.2">
      <c r="N1985" s="1">
        <f t="shared" si="558"/>
        <v>1881</v>
      </c>
      <c r="O1985" s="17">
        <f t="shared" si="559"/>
        <v>1881</v>
      </c>
      <c r="T1985" s="17">
        <f t="shared" si="556"/>
        <v>1881</v>
      </c>
      <c r="U1985" s="1">
        <f t="shared" si="557"/>
        <v>1881</v>
      </c>
    </row>
    <row r="1986" spans="14:21" x14ac:dyDescent="0.2">
      <c r="N1986" s="1">
        <f t="shared" si="558"/>
        <v>1882</v>
      </c>
      <c r="O1986" s="17">
        <f t="shared" si="559"/>
        <v>1882</v>
      </c>
      <c r="T1986" s="17">
        <f t="shared" si="556"/>
        <v>1882</v>
      </c>
      <c r="U1986" s="1">
        <f t="shared" si="557"/>
        <v>1882</v>
      </c>
    </row>
    <row r="1987" spans="14:21" x14ac:dyDescent="0.2">
      <c r="N1987" s="1">
        <f t="shared" si="558"/>
        <v>1883</v>
      </c>
      <c r="O1987" s="17">
        <f t="shared" si="559"/>
        <v>1883</v>
      </c>
      <c r="T1987" s="17">
        <f t="shared" si="556"/>
        <v>1883</v>
      </c>
      <c r="U1987" s="1">
        <f t="shared" si="557"/>
        <v>1883</v>
      </c>
    </row>
    <row r="1988" spans="14:21" x14ac:dyDescent="0.2">
      <c r="N1988" s="1">
        <f t="shared" si="558"/>
        <v>1884</v>
      </c>
      <c r="O1988" s="17">
        <f t="shared" si="559"/>
        <v>1884</v>
      </c>
      <c r="T1988" s="17">
        <f t="shared" si="556"/>
        <v>1884</v>
      </c>
      <c r="U1988" s="1">
        <f t="shared" si="557"/>
        <v>1884</v>
      </c>
    </row>
    <row r="1989" spans="14:21" x14ac:dyDescent="0.2">
      <c r="N1989" s="1">
        <f t="shared" si="558"/>
        <v>1885</v>
      </c>
      <c r="O1989" s="17">
        <f t="shared" si="559"/>
        <v>1885</v>
      </c>
      <c r="T1989" s="17">
        <f t="shared" si="556"/>
        <v>1885</v>
      </c>
      <c r="U1989" s="1">
        <f t="shared" si="557"/>
        <v>1885</v>
      </c>
    </row>
    <row r="1990" spans="14:21" x14ac:dyDescent="0.2">
      <c r="N1990" s="1">
        <f t="shared" si="558"/>
        <v>1886</v>
      </c>
      <c r="O1990" s="17">
        <f t="shared" si="559"/>
        <v>1886</v>
      </c>
      <c r="T1990" s="17">
        <f t="shared" si="556"/>
        <v>1886</v>
      </c>
      <c r="U1990" s="1">
        <f t="shared" si="557"/>
        <v>1886</v>
      </c>
    </row>
    <row r="1991" spans="14:21" x14ac:dyDescent="0.2">
      <c r="N1991" s="1">
        <f t="shared" si="558"/>
        <v>1887</v>
      </c>
      <c r="O1991" s="17">
        <f t="shared" si="559"/>
        <v>1887</v>
      </c>
      <c r="T1991" s="17">
        <f t="shared" si="556"/>
        <v>1887</v>
      </c>
      <c r="U1991" s="1">
        <f t="shared" si="557"/>
        <v>1887</v>
      </c>
    </row>
    <row r="1992" spans="14:21" x14ac:dyDescent="0.2">
      <c r="N1992" s="1">
        <f t="shared" si="558"/>
        <v>1888</v>
      </c>
      <c r="O1992" s="17">
        <f t="shared" si="559"/>
        <v>1888</v>
      </c>
      <c r="T1992" s="17">
        <f t="shared" si="556"/>
        <v>1888</v>
      </c>
      <c r="U1992" s="1">
        <f t="shared" si="557"/>
        <v>1888</v>
      </c>
    </row>
    <row r="1993" spans="14:21" x14ac:dyDescent="0.2">
      <c r="N1993" s="1">
        <f t="shared" si="558"/>
        <v>1889</v>
      </c>
      <c r="O1993" s="17">
        <f t="shared" si="559"/>
        <v>1889</v>
      </c>
      <c r="T1993" s="17">
        <f t="shared" si="556"/>
        <v>1889</v>
      </c>
      <c r="U1993" s="1">
        <f t="shared" si="557"/>
        <v>1889</v>
      </c>
    </row>
    <row r="1994" spans="14:21" x14ac:dyDescent="0.2">
      <c r="N1994" s="1">
        <f t="shared" si="558"/>
        <v>1890</v>
      </c>
      <c r="O1994" s="17">
        <f t="shared" si="559"/>
        <v>1890</v>
      </c>
      <c r="T1994" s="17">
        <f t="shared" si="556"/>
        <v>1890</v>
      </c>
      <c r="U1994" s="1">
        <f t="shared" si="557"/>
        <v>1890</v>
      </c>
    </row>
    <row r="1995" spans="14:21" x14ac:dyDescent="0.2">
      <c r="N1995" s="1">
        <f t="shared" si="558"/>
        <v>1891</v>
      </c>
      <c r="O1995" s="17">
        <f t="shared" si="559"/>
        <v>1891</v>
      </c>
      <c r="T1995" s="17">
        <f t="shared" si="556"/>
        <v>1891</v>
      </c>
      <c r="U1995" s="1">
        <f t="shared" si="557"/>
        <v>1891</v>
      </c>
    </row>
    <row r="1996" spans="14:21" x14ac:dyDescent="0.2">
      <c r="N1996" s="1">
        <f t="shared" si="558"/>
        <v>1892</v>
      </c>
      <c r="O1996" s="17">
        <f t="shared" si="559"/>
        <v>1892</v>
      </c>
      <c r="T1996" s="17">
        <f t="shared" si="556"/>
        <v>1892</v>
      </c>
      <c r="U1996" s="1">
        <f t="shared" si="557"/>
        <v>1892</v>
      </c>
    </row>
    <row r="1997" spans="14:21" x14ac:dyDescent="0.2">
      <c r="N1997" s="1">
        <f t="shared" si="558"/>
        <v>1893</v>
      </c>
      <c r="O1997" s="17">
        <f t="shared" si="559"/>
        <v>1893</v>
      </c>
      <c r="T1997" s="17">
        <f t="shared" si="556"/>
        <v>1893</v>
      </c>
      <c r="U1997" s="1">
        <f t="shared" si="557"/>
        <v>1893</v>
      </c>
    </row>
    <row r="1998" spans="14:21" x14ac:dyDescent="0.2">
      <c r="N1998" s="1">
        <f t="shared" si="558"/>
        <v>1894</v>
      </c>
      <c r="O1998" s="17">
        <f t="shared" si="559"/>
        <v>1894</v>
      </c>
      <c r="T1998" s="17">
        <f t="shared" si="556"/>
        <v>1894</v>
      </c>
      <c r="U1998" s="1">
        <f t="shared" si="557"/>
        <v>1894</v>
      </c>
    </row>
    <row r="1999" spans="14:21" x14ac:dyDescent="0.2">
      <c r="N1999" s="1">
        <f t="shared" si="558"/>
        <v>1895</v>
      </c>
      <c r="O1999" s="17">
        <f t="shared" si="559"/>
        <v>1895</v>
      </c>
      <c r="T1999" s="17">
        <f t="shared" si="556"/>
        <v>1895</v>
      </c>
      <c r="U1999" s="1">
        <f t="shared" si="557"/>
        <v>1895</v>
      </c>
    </row>
    <row r="2000" spans="14:21" x14ac:dyDescent="0.2">
      <c r="N2000" s="1">
        <f t="shared" si="558"/>
        <v>1896</v>
      </c>
      <c r="O2000" s="17">
        <f t="shared" si="559"/>
        <v>1896</v>
      </c>
      <c r="T2000" s="17">
        <f t="shared" si="556"/>
        <v>1896</v>
      </c>
      <c r="U2000" s="1">
        <f t="shared" si="557"/>
        <v>1896</v>
      </c>
    </row>
    <row r="2001" spans="14:21" x14ac:dyDescent="0.2">
      <c r="N2001" s="1">
        <f t="shared" si="558"/>
        <v>1897</v>
      </c>
      <c r="O2001" s="17">
        <f t="shared" si="559"/>
        <v>1897</v>
      </c>
      <c r="T2001" s="17">
        <f t="shared" si="556"/>
        <v>1897</v>
      </c>
      <c r="U2001" s="1">
        <f t="shared" si="557"/>
        <v>1897</v>
      </c>
    </row>
    <row r="2002" spans="14:21" x14ac:dyDescent="0.2">
      <c r="N2002" s="1">
        <f t="shared" si="558"/>
        <v>1898</v>
      </c>
      <c r="O2002" s="17">
        <f t="shared" si="559"/>
        <v>1898</v>
      </c>
      <c r="T2002" s="17">
        <f t="shared" si="556"/>
        <v>1898</v>
      </c>
      <c r="U2002" s="1">
        <f t="shared" si="557"/>
        <v>1898</v>
      </c>
    </row>
    <row r="2003" spans="14:21" x14ac:dyDescent="0.2">
      <c r="N2003" s="1">
        <f t="shared" si="558"/>
        <v>1899</v>
      </c>
      <c r="O2003" s="17">
        <f t="shared" si="559"/>
        <v>1899</v>
      </c>
      <c r="T2003" s="17">
        <f t="shared" si="556"/>
        <v>1899</v>
      </c>
      <c r="U2003" s="1">
        <f t="shared" si="557"/>
        <v>1899</v>
      </c>
    </row>
    <row r="2004" spans="14:21" x14ac:dyDescent="0.2">
      <c r="N2004" s="1">
        <f t="shared" si="558"/>
        <v>1900</v>
      </c>
      <c r="O2004" s="17">
        <f t="shared" si="559"/>
        <v>1900</v>
      </c>
      <c r="T2004" s="17">
        <f t="shared" si="556"/>
        <v>1900</v>
      </c>
      <c r="U2004" s="1">
        <f t="shared" si="557"/>
        <v>1900</v>
      </c>
    </row>
    <row r="2005" spans="14:21" x14ac:dyDescent="0.2">
      <c r="N2005" s="1">
        <f t="shared" si="558"/>
        <v>1901</v>
      </c>
      <c r="O2005" s="17">
        <f t="shared" si="559"/>
        <v>1901</v>
      </c>
      <c r="T2005" s="17">
        <f t="shared" si="556"/>
        <v>1901</v>
      </c>
      <c r="U2005" s="1">
        <f t="shared" si="557"/>
        <v>1901</v>
      </c>
    </row>
    <row r="2006" spans="14:21" x14ac:dyDescent="0.2">
      <c r="N2006" s="1">
        <f t="shared" si="558"/>
        <v>1902</v>
      </c>
      <c r="O2006" s="17">
        <f t="shared" si="559"/>
        <v>1902</v>
      </c>
      <c r="T2006" s="17">
        <f t="shared" si="556"/>
        <v>1902</v>
      </c>
      <c r="U2006" s="1">
        <f t="shared" si="557"/>
        <v>1902</v>
      </c>
    </row>
    <row r="2007" spans="14:21" x14ac:dyDescent="0.2">
      <c r="N2007" s="1">
        <f t="shared" si="558"/>
        <v>1903</v>
      </c>
      <c r="O2007" s="17">
        <f t="shared" si="559"/>
        <v>1903</v>
      </c>
      <c r="T2007" s="17">
        <f t="shared" si="556"/>
        <v>1903</v>
      </c>
      <c r="U2007" s="1">
        <f t="shared" si="557"/>
        <v>1903</v>
      </c>
    </row>
    <row r="2008" spans="14:21" x14ac:dyDescent="0.2">
      <c r="N2008" s="1">
        <f t="shared" si="558"/>
        <v>1904</v>
      </c>
      <c r="O2008" s="17">
        <f t="shared" si="559"/>
        <v>1904</v>
      </c>
      <c r="T2008" s="17">
        <f t="shared" si="556"/>
        <v>1904</v>
      </c>
      <c r="U2008" s="1">
        <f t="shared" si="557"/>
        <v>1904</v>
      </c>
    </row>
    <row r="2009" spans="14:21" x14ac:dyDescent="0.2">
      <c r="N2009" s="1">
        <f t="shared" si="558"/>
        <v>1905</v>
      </c>
      <c r="O2009" s="17">
        <f t="shared" si="559"/>
        <v>1905</v>
      </c>
      <c r="T2009" s="17">
        <f t="shared" ref="T2009:T2072" si="560">N2009</f>
        <v>1905</v>
      </c>
      <c r="U2009" s="1">
        <f t="shared" ref="U2009:U2072" si="561">N2009</f>
        <v>1905</v>
      </c>
    </row>
    <row r="2010" spans="14:21" x14ac:dyDescent="0.2">
      <c r="N2010" s="1">
        <f t="shared" ref="N2010:N2073" si="562">N2009+1</f>
        <v>1906</v>
      </c>
      <c r="O2010" s="17">
        <f t="shared" ref="O2010:O2073" si="563">O2009+1</f>
        <v>1906</v>
      </c>
      <c r="T2010" s="17">
        <f t="shared" si="560"/>
        <v>1906</v>
      </c>
      <c r="U2010" s="1">
        <f t="shared" si="561"/>
        <v>1906</v>
      </c>
    </row>
    <row r="2011" spans="14:21" x14ac:dyDescent="0.2">
      <c r="N2011" s="1">
        <f t="shared" si="562"/>
        <v>1907</v>
      </c>
      <c r="O2011" s="17">
        <f t="shared" si="563"/>
        <v>1907</v>
      </c>
      <c r="T2011" s="17">
        <f t="shared" si="560"/>
        <v>1907</v>
      </c>
      <c r="U2011" s="1">
        <f t="shared" si="561"/>
        <v>1907</v>
      </c>
    </row>
    <row r="2012" spans="14:21" x14ac:dyDescent="0.2">
      <c r="N2012" s="1">
        <f t="shared" si="562"/>
        <v>1908</v>
      </c>
      <c r="O2012" s="17">
        <f t="shared" si="563"/>
        <v>1908</v>
      </c>
      <c r="T2012" s="17">
        <f t="shared" si="560"/>
        <v>1908</v>
      </c>
      <c r="U2012" s="1">
        <f t="shared" si="561"/>
        <v>1908</v>
      </c>
    </row>
    <row r="2013" spans="14:21" x14ac:dyDescent="0.2">
      <c r="N2013" s="1">
        <f t="shared" si="562"/>
        <v>1909</v>
      </c>
      <c r="O2013" s="17">
        <f t="shared" si="563"/>
        <v>1909</v>
      </c>
      <c r="T2013" s="17">
        <f t="shared" si="560"/>
        <v>1909</v>
      </c>
      <c r="U2013" s="1">
        <f t="shared" si="561"/>
        <v>1909</v>
      </c>
    </row>
    <row r="2014" spans="14:21" x14ac:dyDescent="0.2">
      <c r="N2014" s="1">
        <f t="shared" si="562"/>
        <v>1910</v>
      </c>
      <c r="O2014" s="17">
        <f t="shared" si="563"/>
        <v>1910</v>
      </c>
      <c r="T2014" s="17">
        <f t="shared" si="560"/>
        <v>1910</v>
      </c>
      <c r="U2014" s="1">
        <f t="shared" si="561"/>
        <v>1910</v>
      </c>
    </row>
    <row r="2015" spans="14:21" x14ac:dyDescent="0.2">
      <c r="N2015" s="1">
        <f t="shared" si="562"/>
        <v>1911</v>
      </c>
      <c r="O2015" s="17">
        <f t="shared" si="563"/>
        <v>1911</v>
      </c>
      <c r="T2015" s="17">
        <f t="shared" si="560"/>
        <v>1911</v>
      </c>
      <c r="U2015" s="1">
        <f t="shared" si="561"/>
        <v>1911</v>
      </c>
    </row>
    <row r="2016" spans="14:21" x14ac:dyDescent="0.2">
      <c r="N2016" s="1">
        <f t="shared" si="562"/>
        <v>1912</v>
      </c>
      <c r="O2016" s="17">
        <f t="shared" si="563"/>
        <v>1912</v>
      </c>
      <c r="T2016" s="17">
        <f t="shared" si="560"/>
        <v>1912</v>
      </c>
      <c r="U2016" s="1">
        <f t="shared" si="561"/>
        <v>1912</v>
      </c>
    </row>
    <row r="2017" spans="14:21" x14ac:dyDescent="0.2">
      <c r="N2017" s="1">
        <f t="shared" si="562"/>
        <v>1913</v>
      </c>
      <c r="O2017" s="17">
        <f t="shared" si="563"/>
        <v>1913</v>
      </c>
      <c r="T2017" s="17">
        <f t="shared" si="560"/>
        <v>1913</v>
      </c>
      <c r="U2017" s="1">
        <f t="shared" si="561"/>
        <v>1913</v>
      </c>
    </row>
    <row r="2018" spans="14:21" x14ac:dyDescent="0.2">
      <c r="N2018" s="1">
        <f t="shared" si="562"/>
        <v>1914</v>
      </c>
      <c r="O2018" s="17">
        <f t="shared" si="563"/>
        <v>1914</v>
      </c>
      <c r="T2018" s="17">
        <f t="shared" si="560"/>
        <v>1914</v>
      </c>
      <c r="U2018" s="1">
        <f t="shared" si="561"/>
        <v>1914</v>
      </c>
    </row>
    <row r="2019" spans="14:21" x14ac:dyDescent="0.2">
      <c r="N2019" s="1">
        <f t="shared" si="562"/>
        <v>1915</v>
      </c>
      <c r="O2019" s="17">
        <f t="shared" si="563"/>
        <v>1915</v>
      </c>
      <c r="T2019" s="17">
        <f t="shared" si="560"/>
        <v>1915</v>
      </c>
      <c r="U2019" s="1">
        <f t="shared" si="561"/>
        <v>1915</v>
      </c>
    </row>
    <row r="2020" spans="14:21" x14ac:dyDescent="0.2">
      <c r="N2020" s="1">
        <f t="shared" si="562"/>
        <v>1916</v>
      </c>
      <c r="O2020" s="17">
        <f t="shared" si="563"/>
        <v>1916</v>
      </c>
      <c r="T2020" s="17">
        <f t="shared" si="560"/>
        <v>1916</v>
      </c>
      <c r="U2020" s="1">
        <f t="shared" si="561"/>
        <v>1916</v>
      </c>
    </row>
    <row r="2021" spans="14:21" x14ac:dyDescent="0.2">
      <c r="N2021" s="1">
        <f t="shared" si="562"/>
        <v>1917</v>
      </c>
      <c r="O2021" s="17">
        <f t="shared" si="563"/>
        <v>1917</v>
      </c>
      <c r="T2021" s="17">
        <f t="shared" si="560"/>
        <v>1917</v>
      </c>
      <c r="U2021" s="1">
        <f t="shared" si="561"/>
        <v>1917</v>
      </c>
    </row>
    <row r="2022" spans="14:21" x14ac:dyDescent="0.2">
      <c r="N2022" s="1">
        <f t="shared" si="562"/>
        <v>1918</v>
      </c>
      <c r="O2022" s="17">
        <f t="shared" si="563"/>
        <v>1918</v>
      </c>
      <c r="T2022" s="17">
        <f t="shared" si="560"/>
        <v>1918</v>
      </c>
      <c r="U2022" s="1">
        <f t="shared" si="561"/>
        <v>1918</v>
      </c>
    </row>
    <row r="2023" spans="14:21" x14ac:dyDescent="0.2">
      <c r="N2023" s="1">
        <f t="shared" si="562"/>
        <v>1919</v>
      </c>
      <c r="O2023" s="17">
        <f t="shared" si="563"/>
        <v>1919</v>
      </c>
      <c r="T2023" s="17">
        <f t="shared" si="560"/>
        <v>1919</v>
      </c>
      <c r="U2023" s="1">
        <f t="shared" si="561"/>
        <v>1919</v>
      </c>
    </row>
    <row r="2024" spans="14:21" x14ac:dyDescent="0.2">
      <c r="N2024" s="1">
        <f t="shared" si="562"/>
        <v>1920</v>
      </c>
      <c r="O2024" s="17">
        <f t="shared" si="563"/>
        <v>1920</v>
      </c>
      <c r="T2024" s="17">
        <f t="shared" si="560"/>
        <v>1920</v>
      </c>
      <c r="U2024" s="1">
        <f t="shared" si="561"/>
        <v>1920</v>
      </c>
    </row>
    <row r="2025" spans="14:21" x14ac:dyDescent="0.2">
      <c r="N2025" s="1">
        <f t="shared" si="562"/>
        <v>1921</v>
      </c>
      <c r="O2025" s="17">
        <f t="shared" si="563"/>
        <v>1921</v>
      </c>
      <c r="T2025" s="17">
        <f t="shared" si="560"/>
        <v>1921</v>
      </c>
      <c r="U2025" s="1">
        <f t="shared" si="561"/>
        <v>1921</v>
      </c>
    </row>
    <row r="2026" spans="14:21" x14ac:dyDescent="0.2">
      <c r="N2026" s="1">
        <f t="shared" si="562"/>
        <v>1922</v>
      </c>
      <c r="O2026" s="17">
        <f t="shared" si="563"/>
        <v>1922</v>
      </c>
      <c r="T2026" s="17">
        <f t="shared" si="560"/>
        <v>1922</v>
      </c>
      <c r="U2026" s="1">
        <f t="shared" si="561"/>
        <v>1922</v>
      </c>
    </row>
    <row r="2027" spans="14:21" x14ac:dyDescent="0.2">
      <c r="N2027" s="1">
        <f t="shared" si="562"/>
        <v>1923</v>
      </c>
      <c r="O2027" s="17">
        <f t="shared" si="563"/>
        <v>1923</v>
      </c>
      <c r="T2027" s="17">
        <f t="shared" si="560"/>
        <v>1923</v>
      </c>
      <c r="U2027" s="1">
        <f t="shared" si="561"/>
        <v>1923</v>
      </c>
    </row>
    <row r="2028" spans="14:21" x14ac:dyDescent="0.2">
      <c r="N2028" s="1">
        <f t="shared" si="562"/>
        <v>1924</v>
      </c>
      <c r="O2028" s="17">
        <f t="shared" si="563"/>
        <v>1924</v>
      </c>
      <c r="T2028" s="17">
        <f t="shared" si="560"/>
        <v>1924</v>
      </c>
      <c r="U2028" s="1">
        <f t="shared" si="561"/>
        <v>1924</v>
      </c>
    </row>
    <row r="2029" spans="14:21" x14ac:dyDescent="0.2">
      <c r="N2029" s="1">
        <f t="shared" si="562"/>
        <v>1925</v>
      </c>
      <c r="O2029" s="17">
        <f t="shared" si="563"/>
        <v>1925</v>
      </c>
      <c r="T2029" s="17">
        <f t="shared" si="560"/>
        <v>1925</v>
      </c>
      <c r="U2029" s="1">
        <f t="shared" si="561"/>
        <v>1925</v>
      </c>
    </row>
    <row r="2030" spans="14:21" x14ac:dyDescent="0.2">
      <c r="N2030" s="1">
        <f t="shared" si="562"/>
        <v>1926</v>
      </c>
      <c r="O2030" s="17">
        <f t="shared" si="563"/>
        <v>1926</v>
      </c>
      <c r="T2030" s="17">
        <f t="shared" si="560"/>
        <v>1926</v>
      </c>
      <c r="U2030" s="1">
        <f t="shared" si="561"/>
        <v>1926</v>
      </c>
    </row>
    <row r="2031" spans="14:21" x14ac:dyDescent="0.2">
      <c r="N2031" s="1">
        <f t="shared" si="562"/>
        <v>1927</v>
      </c>
      <c r="O2031" s="17">
        <f t="shared" si="563"/>
        <v>1927</v>
      </c>
      <c r="T2031" s="17">
        <f t="shared" si="560"/>
        <v>1927</v>
      </c>
      <c r="U2031" s="1">
        <f t="shared" si="561"/>
        <v>1927</v>
      </c>
    </row>
    <row r="2032" spans="14:21" x14ac:dyDescent="0.2">
      <c r="N2032" s="1">
        <f t="shared" si="562"/>
        <v>1928</v>
      </c>
      <c r="O2032" s="17">
        <f t="shared" si="563"/>
        <v>1928</v>
      </c>
      <c r="T2032" s="17">
        <f t="shared" si="560"/>
        <v>1928</v>
      </c>
      <c r="U2032" s="1">
        <f t="shared" si="561"/>
        <v>1928</v>
      </c>
    </row>
    <row r="2033" spans="14:21" x14ac:dyDescent="0.2">
      <c r="N2033" s="1">
        <f t="shared" si="562"/>
        <v>1929</v>
      </c>
      <c r="O2033" s="17">
        <f t="shared" si="563"/>
        <v>1929</v>
      </c>
      <c r="T2033" s="17">
        <f t="shared" si="560"/>
        <v>1929</v>
      </c>
      <c r="U2033" s="1">
        <f t="shared" si="561"/>
        <v>1929</v>
      </c>
    </row>
    <row r="2034" spans="14:21" x14ac:dyDescent="0.2">
      <c r="N2034" s="1">
        <f t="shared" si="562"/>
        <v>1930</v>
      </c>
      <c r="O2034" s="17">
        <f t="shared" si="563"/>
        <v>1930</v>
      </c>
      <c r="T2034" s="17">
        <f t="shared" si="560"/>
        <v>1930</v>
      </c>
      <c r="U2034" s="1">
        <f t="shared" si="561"/>
        <v>1930</v>
      </c>
    </row>
    <row r="2035" spans="14:21" x14ac:dyDescent="0.2">
      <c r="N2035" s="1">
        <f t="shared" si="562"/>
        <v>1931</v>
      </c>
      <c r="O2035" s="17">
        <f t="shared" si="563"/>
        <v>1931</v>
      </c>
      <c r="T2035" s="17">
        <f t="shared" si="560"/>
        <v>1931</v>
      </c>
      <c r="U2035" s="1">
        <f t="shared" si="561"/>
        <v>1931</v>
      </c>
    </row>
    <row r="2036" spans="14:21" x14ac:dyDescent="0.2">
      <c r="N2036" s="1">
        <f t="shared" si="562"/>
        <v>1932</v>
      </c>
      <c r="O2036" s="17">
        <f t="shared" si="563"/>
        <v>1932</v>
      </c>
      <c r="T2036" s="17">
        <f t="shared" si="560"/>
        <v>1932</v>
      </c>
      <c r="U2036" s="1">
        <f t="shared" si="561"/>
        <v>1932</v>
      </c>
    </row>
    <row r="2037" spans="14:21" x14ac:dyDescent="0.2">
      <c r="N2037" s="1">
        <f t="shared" si="562"/>
        <v>1933</v>
      </c>
      <c r="O2037" s="17">
        <f t="shared" si="563"/>
        <v>1933</v>
      </c>
      <c r="T2037" s="17">
        <f t="shared" si="560"/>
        <v>1933</v>
      </c>
      <c r="U2037" s="1">
        <f t="shared" si="561"/>
        <v>1933</v>
      </c>
    </row>
    <row r="2038" spans="14:21" x14ac:dyDescent="0.2">
      <c r="N2038" s="1">
        <f t="shared" si="562"/>
        <v>1934</v>
      </c>
      <c r="O2038" s="17">
        <f t="shared" si="563"/>
        <v>1934</v>
      </c>
      <c r="T2038" s="17">
        <f t="shared" si="560"/>
        <v>1934</v>
      </c>
      <c r="U2038" s="1">
        <f t="shared" si="561"/>
        <v>1934</v>
      </c>
    </row>
    <row r="2039" spans="14:21" x14ac:dyDescent="0.2">
      <c r="N2039" s="1">
        <f t="shared" si="562"/>
        <v>1935</v>
      </c>
      <c r="O2039" s="17">
        <f t="shared" si="563"/>
        <v>1935</v>
      </c>
      <c r="T2039" s="17">
        <f t="shared" si="560"/>
        <v>1935</v>
      </c>
      <c r="U2039" s="1">
        <f t="shared" si="561"/>
        <v>1935</v>
      </c>
    </row>
    <row r="2040" spans="14:21" x14ac:dyDescent="0.2">
      <c r="N2040" s="1">
        <f t="shared" si="562"/>
        <v>1936</v>
      </c>
      <c r="O2040" s="17">
        <f t="shared" si="563"/>
        <v>1936</v>
      </c>
      <c r="T2040" s="17">
        <f t="shared" si="560"/>
        <v>1936</v>
      </c>
      <c r="U2040" s="1">
        <f t="shared" si="561"/>
        <v>1936</v>
      </c>
    </row>
    <row r="2041" spans="14:21" x14ac:dyDescent="0.2">
      <c r="N2041" s="1">
        <f t="shared" si="562"/>
        <v>1937</v>
      </c>
      <c r="O2041" s="17">
        <f t="shared" si="563"/>
        <v>1937</v>
      </c>
      <c r="T2041" s="17">
        <f t="shared" si="560"/>
        <v>1937</v>
      </c>
      <c r="U2041" s="1">
        <f t="shared" si="561"/>
        <v>1937</v>
      </c>
    </row>
    <row r="2042" spans="14:21" x14ac:dyDescent="0.2">
      <c r="N2042" s="1">
        <f t="shared" si="562"/>
        <v>1938</v>
      </c>
      <c r="O2042" s="17">
        <f t="shared" si="563"/>
        <v>1938</v>
      </c>
      <c r="T2042" s="17">
        <f t="shared" si="560"/>
        <v>1938</v>
      </c>
      <c r="U2042" s="1">
        <f t="shared" si="561"/>
        <v>1938</v>
      </c>
    </row>
    <row r="2043" spans="14:21" x14ac:dyDescent="0.2">
      <c r="N2043" s="1">
        <f t="shared" si="562"/>
        <v>1939</v>
      </c>
      <c r="O2043" s="17">
        <f t="shared" si="563"/>
        <v>1939</v>
      </c>
      <c r="T2043" s="17">
        <f t="shared" si="560"/>
        <v>1939</v>
      </c>
      <c r="U2043" s="1">
        <f t="shared" si="561"/>
        <v>1939</v>
      </c>
    </row>
    <row r="2044" spans="14:21" x14ac:dyDescent="0.2">
      <c r="N2044" s="1">
        <f t="shared" si="562"/>
        <v>1940</v>
      </c>
      <c r="O2044" s="17">
        <f t="shared" si="563"/>
        <v>1940</v>
      </c>
      <c r="T2044" s="17">
        <f t="shared" si="560"/>
        <v>1940</v>
      </c>
      <c r="U2044" s="1">
        <f t="shared" si="561"/>
        <v>1940</v>
      </c>
    </row>
    <row r="2045" spans="14:21" x14ac:dyDescent="0.2">
      <c r="N2045" s="1">
        <f t="shared" si="562"/>
        <v>1941</v>
      </c>
      <c r="O2045" s="17">
        <f t="shared" si="563"/>
        <v>1941</v>
      </c>
      <c r="T2045" s="17">
        <f t="shared" si="560"/>
        <v>1941</v>
      </c>
      <c r="U2045" s="1">
        <f t="shared" si="561"/>
        <v>1941</v>
      </c>
    </row>
    <row r="2046" spans="14:21" x14ac:dyDescent="0.2">
      <c r="N2046" s="1">
        <f t="shared" si="562"/>
        <v>1942</v>
      </c>
      <c r="O2046" s="17">
        <f t="shared" si="563"/>
        <v>1942</v>
      </c>
      <c r="T2046" s="17">
        <f t="shared" si="560"/>
        <v>1942</v>
      </c>
      <c r="U2046" s="1">
        <f t="shared" si="561"/>
        <v>1942</v>
      </c>
    </row>
    <row r="2047" spans="14:21" x14ac:dyDescent="0.2">
      <c r="N2047" s="1">
        <f t="shared" si="562"/>
        <v>1943</v>
      </c>
      <c r="O2047" s="17">
        <f t="shared" si="563"/>
        <v>1943</v>
      </c>
      <c r="T2047" s="17">
        <f t="shared" si="560"/>
        <v>1943</v>
      </c>
      <c r="U2047" s="1">
        <f t="shared" si="561"/>
        <v>1943</v>
      </c>
    </row>
    <row r="2048" spans="14:21" x14ac:dyDescent="0.2">
      <c r="N2048" s="1">
        <f t="shared" si="562"/>
        <v>1944</v>
      </c>
      <c r="O2048" s="17">
        <f t="shared" si="563"/>
        <v>1944</v>
      </c>
      <c r="T2048" s="17">
        <f t="shared" si="560"/>
        <v>1944</v>
      </c>
      <c r="U2048" s="1">
        <f t="shared" si="561"/>
        <v>1944</v>
      </c>
    </row>
    <row r="2049" spans="14:21" x14ac:dyDescent="0.2">
      <c r="N2049" s="1">
        <f t="shared" si="562"/>
        <v>1945</v>
      </c>
      <c r="O2049" s="17">
        <f t="shared" si="563"/>
        <v>1945</v>
      </c>
      <c r="T2049" s="17">
        <f t="shared" si="560"/>
        <v>1945</v>
      </c>
      <c r="U2049" s="1">
        <f t="shared" si="561"/>
        <v>1945</v>
      </c>
    </row>
    <row r="2050" spans="14:21" x14ac:dyDescent="0.2">
      <c r="N2050" s="1">
        <f t="shared" si="562"/>
        <v>1946</v>
      </c>
      <c r="O2050" s="17">
        <f t="shared" si="563"/>
        <v>1946</v>
      </c>
      <c r="T2050" s="17">
        <f t="shared" si="560"/>
        <v>1946</v>
      </c>
      <c r="U2050" s="1">
        <f t="shared" si="561"/>
        <v>1946</v>
      </c>
    </row>
    <row r="2051" spans="14:21" x14ac:dyDescent="0.2">
      <c r="N2051" s="1">
        <f t="shared" si="562"/>
        <v>1947</v>
      </c>
      <c r="O2051" s="17">
        <f t="shared" si="563"/>
        <v>1947</v>
      </c>
      <c r="T2051" s="17">
        <f t="shared" si="560"/>
        <v>1947</v>
      </c>
      <c r="U2051" s="1">
        <f t="shared" si="561"/>
        <v>1947</v>
      </c>
    </row>
    <row r="2052" spans="14:21" x14ac:dyDescent="0.2">
      <c r="N2052" s="1">
        <f t="shared" si="562"/>
        <v>1948</v>
      </c>
      <c r="O2052" s="17">
        <f t="shared" si="563"/>
        <v>1948</v>
      </c>
      <c r="T2052" s="17">
        <f t="shared" si="560"/>
        <v>1948</v>
      </c>
      <c r="U2052" s="1">
        <f t="shared" si="561"/>
        <v>1948</v>
      </c>
    </row>
    <row r="2053" spans="14:21" x14ac:dyDescent="0.2">
      <c r="N2053" s="1">
        <f t="shared" si="562"/>
        <v>1949</v>
      </c>
      <c r="O2053" s="17">
        <f t="shared" si="563"/>
        <v>1949</v>
      </c>
      <c r="T2053" s="17">
        <f t="shared" si="560"/>
        <v>1949</v>
      </c>
      <c r="U2053" s="1">
        <f t="shared" si="561"/>
        <v>1949</v>
      </c>
    </row>
    <row r="2054" spans="14:21" x14ac:dyDescent="0.2">
      <c r="N2054" s="1">
        <f t="shared" si="562"/>
        <v>1950</v>
      </c>
      <c r="O2054" s="17">
        <f t="shared" si="563"/>
        <v>1950</v>
      </c>
      <c r="T2054" s="17">
        <f t="shared" si="560"/>
        <v>1950</v>
      </c>
      <c r="U2054" s="1">
        <f t="shared" si="561"/>
        <v>1950</v>
      </c>
    </row>
    <row r="2055" spans="14:21" x14ac:dyDescent="0.2">
      <c r="N2055" s="1">
        <f t="shared" si="562"/>
        <v>1951</v>
      </c>
      <c r="O2055" s="17">
        <f t="shared" si="563"/>
        <v>1951</v>
      </c>
      <c r="T2055" s="17">
        <f t="shared" si="560"/>
        <v>1951</v>
      </c>
      <c r="U2055" s="1">
        <f t="shared" si="561"/>
        <v>1951</v>
      </c>
    </row>
    <row r="2056" spans="14:21" x14ac:dyDescent="0.2">
      <c r="N2056" s="1">
        <f t="shared" si="562"/>
        <v>1952</v>
      </c>
      <c r="O2056" s="17">
        <f t="shared" si="563"/>
        <v>1952</v>
      </c>
      <c r="T2056" s="17">
        <f t="shared" si="560"/>
        <v>1952</v>
      </c>
      <c r="U2056" s="1">
        <f t="shared" si="561"/>
        <v>1952</v>
      </c>
    </row>
    <row r="2057" spans="14:21" x14ac:dyDescent="0.2">
      <c r="N2057" s="1">
        <f t="shared" si="562"/>
        <v>1953</v>
      </c>
      <c r="O2057" s="17">
        <f t="shared" si="563"/>
        <v>1953</v>
      </c>
      <c r="T2057" s="17">
        <f t="shared" si="560"/>
        <v>1953</v>
      </c>
      <c r="U2057" s="1">
        <f t="shared" si="561"/>
        <v>1953</v>
      </c>
    </row>
    <row r="2058" spans="14:21" x14ac:dyDescent="0.2">
      <c r="N2058" s="1">
        <f t="shared" si="562"/>
        <v>1954</v>
      </c>
      <c r="O2058" s="17">
        <f t="shared" si="563"/>
        <v>1954</v>
      </c>
      <c r="T2058" s="17">
        <f t="shared" si="560"/>
        <v>1954</v>
      </c>
      <c r="U2058" s="1">
        <f t="shared" si="561"/>
        <v>1954</v>
      </c>
    </row>
    <row r="2059" spans="14:21" x14ac:dyDescent="0.2">
      <c r="N2059" s="1">
        <f t="shared" si="562"/>
        <v>1955</v>
      </c>
      <c r="O2059" s="17">
        <f t="shared" si="563"/>
        <v>1955</v>
      </c>
      <c r="T2059" s="17">
        <f t="shared" si="560"/>
        <v>1955</v>
      </c>
      <c r="U2059" s="1">
        <f t="shared" si="561"/>
        <v>1955</v>
      </c>
    </row>
    <row r="2060" spans="14:21" x14ac:dyDescent="0.2">
      <c r="N2060" s="1">
        <f t="shared" si="562"/>
        <v>1956</v>
      </c>
      <c r="O2060" s="17">
        <f t="shared" si="563"/>
        <v>1956</v>
      </c>
      <c r="T2060" s="17">
        <f t="shared" si="560"/>
        <v>1956</v>
      </c>
      <c r="U2060" s="1">
        <f t="shared" si="561"/>
        <v>1956</v>
      </c>
    </row>
    <row r="2061" spans="14:21" x14ac:dyDescent="0.2">
      <c r="N2061" s="1">
        <f t="shared" si="562"/>
        <v>1957</v>
      </c>
      <c r="O2061" s="17">
        <f t="shared" si="563"/>
        <v>1957</v>
      </c>
      <c r="T2061" s="17">
        <f t="shared" si="560"/>
        <v>1957</v>
      </c>
      <c r="U2061" s="1">
        <f t="shared" si="561"/>
        <v>1957</v>
      </c>
    </row>
    <row r="2062" spans="14:21" x14ac:dyDescent="0.2">
      <c r="N2062" s="1">
        <f t="shared" si="562"/>
        <v>1958</v>
      </c>
      <c r="O2062" s="17">
        <f t="shared" si="563"/>
        <v>1958</v>
      </c>
      <c r="T2062" s="17">
        <f t="shared" si="560"/>
        <v>1958</v>
      </c>
      <c r="U2062" s="1">
        <f t="shared" si="561"/>
        <v>1958</v>
      </c>
    </row>
    <row r="2063" spans="14:21" x14ac:dyDescent="0.2">
      <c r="N2063" s="1">
        <f t="shared" si="562"/>
        <v>1959</v>
      </c>
      <c r="O2063" s="17">
        <f t="shared" si="563"/>
        <v>1959</v>
      </c>
      <c r="T2063" s="17">
        <f t="shared" si="560"/>
        <v>1959</v>
      </c>
      <c r="U2063" s="1">
        <f t="shared" si="561"/>
        <v>1959</v>
      </c>
    </row>
    <row r="2064" spans="14:21" x14ac:dyDescent="0.2">
      <c r="N2064" s="1">
        <f t="shared" si="562"/>
        <v>1960</v>
      </c>
      <c r="O2064" s="17">
        <f t="shared" si="563"/>
        <v>1960</v>
      </c>
      <c r="T2064" s="17">
        <f t="shared" si="560"/>
        <v>1960</v>
      </c>
      <c r="U2064" s="1">
        <f t="shared" si="561"/>
        <v>1960</v>
      </c>
    </row>
    <row r="2065" spans="14:21" x14ac:dyDescent="0.2">
      <c r="N2065" s="1">
        <f t="shared" si="562"/>
        <v>1961</v>
      </c>
      <c r="O2065" s="17">
        <f t="shared" si="563"/>
        <v>1961</v>
      </c>
      <c r="T2065" s="17">
        <f t="shared" si="560"/>
        <v>1961</v>
      </c>
      <c r="U2065" s="1">
        <f t="shared" si="561"/>
        <v>1961</v>
      </c>
    </row>
    <row r="2066" spans="14:21" x14ac:dyDescent="0.2">
      <c r="N2066" s="1">
        <f t="shared" si="562"/>
        <v>1962</v>
      </c>
      <c r="O2066" s="17">
        <f t="shared" si="563"/>
        <v>1962</v>
      </c>
      <c r="T2066" s="17">
        <f t="shared" si="560"/>
        <v>1962</v>
      </c>
      <c r="U2066" s="1">
        <f t="shared" si="561"/>
        <v>1962</v>
      </c>
    </row>
    <row r="2067" spans="14:21" x14ac:dyDescent="0.2">
      <c r="N2067" s="1">
        <f t="shared" si="562"/>
        <v>1963</v>
      </c>
      <c r="O2067" s="17">
        <f t="shared" si="563"/>
        <v>1963</v>
      </c>
      <c r="T2067" s="17">
        <f t="shared" si="560"/>
        <v>1963</v>
      </c>
      <c r="U2067" s="1">
        <f t="shared" si="561"/>
        <v>1963</v>
      </c>
    </row>
    <row r="2068" spans="14:21" x14ac:dyDescent="0.2">
      <c r="N2068" s="1">
        <f t="shared" si="562"/>
        <v>1964</v>
      </c>
      <c r="O2068" s="17">
        <f t="shared" si="563"/>
        <v>1964</v>
      </c>
      <c r="T2068" s="17">
        <f t="shared" si="560"/>
        <v>1964</v>
      </c>
      <c r="U2068" s="1">
        <f t="shared" si="561"/>
        <v>1964</v>
      </c>
    </row>
    <row r="2069" spans="14:21" x14ac:dyDescent="0.2">
      <c r="N2069" s="1">
        <f t="shared" si="562"/>
        <v>1965</v>
      </c>
      <c r="O2069" s="17">
        <f t="shared" si="563"/>
        <v>1965</v>
      </c>
      <c r="T2069" s="17">
        <f t="shared" si="560"/>
        <v>1965</v>
      </c>
      <c r="U2069" s="1">
        <f t="shared" si="561"/>
        <v>1965</v>
      </c>
    </row>
    <row r="2070" spans="14:21" x14ac:dyDescent="0.2">
      <c r="N2070" s="1">
        <f t="shared" si="562"/>
        <v>1966</v>
      </c>
      <c r="O2070" s="17">
        <f t="shared" si="563"/>
        <v>1966</v>
      </c>
      <c r="T2070" s="17">
        <f t="shared" si="560"/>
        <v>1966</v>
      </c>
      <c r="U2070" s="1">
        <f t="shared" si="561"/>
        <v>1966</v>
      </c>
    </row>
    <row r="2071" spans="14:21" x14ac:dyDescent="0.2">
      <c r="N2071" s="1">
        <f t="shared" si="562"/>
        <v>1967</v>
      </c>
      <c r="O2071" s="17">
        <f t="shared" si="563"/>
        <v>1967</v>
      </c>
      <c r="T2071" s="17">
        <f t="shared" si="560"/>
        <v>1967</v>
      </c>
      <c r="U2071" s="1">
        <f t="shared" si="561"/>
        <v>1967</v>
      </c>
    </row>
    <row r="2072" spans="14:21" x14ac:dyDescent="0.2">
      <c r="N2072" s="1">
        <f t="shared" si="562"/>
        <v>1968</v>
      </c>
      <c r="O2072" s="17">
        <f t="shared" si="563"/>
        <v>1968</v>
      </c>
      <c r="T2072" s="17">
        <f t="shared" si="560"/>
        <v>1968</v>
      </c>
      <c r="U2072" s="1">
        <f t="shared" si="561"/>
        <v>1968</v>
      </c>
    </row>
    <row r="2073" spans="14:21" x14ac:dyDescent="0.2">
      <c r="N2073" s="1">
        <f t="shared" si="562"/>
        <v>1969</v>
      </c>
      <c r="O2073" s="17">
        <f t="shared" si="563"/>
        <v>1969</v>
      </c>
      <c r="T2073" s="17">
        <f t="shared" ref="T2073:T2107" si="564">N2073</f>
        <v>1969</v>
      </c>
      <c r="U2073" s="1">
        <f t="shared" ref="U2073:U2107" si="565">N2073</f>
        <v>1969</v>
      </c>
    </row>
    <row r="2074" spans="14:21" x14ac:dyDescent="0.2">
      <c r="N2074" s="1">
        <f t="shared" ref="N2074:N2107" si="566">N2073+1</f>
        <v>1970</v>
      </c>
      <c r="O2074" s="17">
        <f t="shared" ref="O2074:O2107" si="567">O2073+1</f>
        <v>1970</v>
      </c>
      <c r="T2074" s="17">
        <f t="shared" si="564"/>
        <v>1970</v>
      </c>
      <c r="U2074" s="1">
        <f t="shared" si="565"/>
        <v>1970</v>
      </c>
    </row>
    <row r="2075" spans="14:21" x14ac:dyDescent="0.2">
      <c r="N2075" s="1">
        <f t="shared" si="566"/>
        <v>1971</v>
      </c>
      <c r="O2075" s="17">
        <f t="shared" si="567"/>
        <v>1971</v>
      </c>
      <c r="T2075" s="17">
        <f t="shared" si="564"/>
        <v>1971</v>
      </c>
      <c r="U2075" s="1">
        <f t="shared" si="565"/>
        <v>1971</v>
      </c>
    </row>
    <row r="2076" spans="14:21" x14ac:dyDescent="0.2">
      <c r="N2076" s="1">
        <f t="shared" si="566"/>
        <v>1972</v>
      </c>
      <c r="O2076" s="17">
        <f t="shared" si="567"/>
        <v>1972</v>
      </c>
      <c r="T2076" s="17">
        <f t="shared" si="564"/>
        <v>1972</v>
      </c>
      <c r="U2076" s="1">
        <f t="shared" si="565"/>
        <v>1972</v>
      </c>
    </row>
    <row r="2077" spans="14:21" x14ac:dyDescent="0.2">
      <c r="N2077" s="1">
        <f t="shared" si="566"/>
        <v>1973</v>
      </c>
      <c r="O2077" s="17">
        <f t="shared" si="567"/>
        <v>1973</v>
      </c>
      <c r="T2077" s="17">
        <f t="shared" si="564"/>
        <v>1973</v>
      </c>
      <c r="U2077" s="1">
        <f t="shared" si="565"/>
        <v>1973</v>
      </c>
    </row>
    <row r="2078" spans="14:21" x14ac:dyDescent="0.2">
      <c r="N2078" s="1">
        <f t="shared" si="566"/>
        <v>1974</v>
      </c>
      <c r="O2078" s="17">
        <f t="shared" si="567"/>
        <v>1974</v>
      </c>
      <c r="T2078" s="17">
        <f t="shared" si="564"/>
        <v>1974</v>
      </c>
      <c r="U2078" s="1">
        <f t="shared" si="565"/>
        <v>1974</v>
      </c>
    </row>
    <row r="2079" spans="14:21" x14ac:dyDescent="0.2">
      <c r="N2079" s="1">
        <f t="shared" si="566"/>
        <v>1975</v>
      </c>
      <c r="O2079" s="17">
        <f t="shared" si="567"/>
        <v>1975</v>
      </c>
      <c r="T2079" s="17">
        <f t="shared" si="564"/>
        <v>1975</v>
      </c>
      <c r="U2079" s="1">
        <f t="shared" si="565"/>
        <v>1975</v>
      </c>
    </row>
    <row r="2080" spans="14:21" x14ac:dyDescent="0.2">
      <c r="N2080" s="1">
        <f t="shared" si="566"/>
        <v>1976</v>
      </c>
      <c r="O2080" s="17">
        <f t="shared" si="567"/>
        <v>1976</v>
      </c>
      <c r="T2080" s="17">
        <f t="shared" si="564"/>
        <v>1976</v>
      </c>
      <c r="U2080" s="1">
        <f t="shared" si="565"/>
        <v>1976</v>
      </c>
    </row>
    <row r="2081" spans="14:21" x14ac:dyDescent="0.2">
      <c r="N2081" s="1">
        <f t="shared" si="566"/>
        <v>1977</v>
      </c>
      <c r="O2081" s="17">
        <f t="shared" si="567"/>
        <v>1977</v>
      </c>
      <c r="T2081" s="17">
        <f t="shared" si="564"/>
        <v>1977</v>
      </c>
      <c r="U2081" s="1">
        <f t="shared" si="565"/>
        <v>1977</v>
      </c>
    </row>
    <row r="2082" spans="14:21" x14ac:dyDescent="0.2">
      <c r="N2082" s="1">
        <f t="shared" si="566"/>
        <v>1978</v>
      </c>
      <c r="O2082" s="17">
        <f t="shared" si="567"/>
        <v>1978</v>
      </c>
      <c r="T2082" s="17">
        <f t="shared" si="564"/>
        <v>1978</v>
      </c>
      <c r="U2082" s="1">
        <f t="shared" si="565"/>
        <v>1978</v>
      </c>
    </row>
    <row r="2083" spans="14:21" x14ac:dyDescent="0.2">
      <c r="N2083" s="1">
        <f t="shared" si="566"/>
        <v>1979</v>
      </c>
      <c r="O2083" s="17">
        <f t="shared" si="567"/>
        <v>1979</v>
      </c>
      <c r="T2083" s="17">
        <f t="shared" si="564"/>
        <v>1979</v>
      </c>
      <c r="U2083" s="1">
        <f t="shared" si="565"/>
        <v>1979</v>
      </c>
    </row>
    <row r="2084" spans="14:21" x14ac:dyDescent="0.2">
      <c r="N2084" s="1">
        <f t="shared" si="566"/>
        <v>1980</v>
      </c>
      <c r="O2084" s="17">
        <f t="shared" si="567"/>
        <v>1980</v>
      </c>
      <c r="T2084" s="17">
        <f t="shared" si="564"/>
        <v>1980</v>
      </c>
      <c r="U2084" s="1">
        <f t="shared" si="565"/>
        <v>1980</v>
      </c>
    </row>
    <row r="2085" spans="14:21" x14ac:dyDescent="0.2">
      <c r="N2085" s="1">
        <f t="shared" si="566"/>
        <v>1981</v>
      </c>
      <c r="O2085" s="17">
        <f t="shared" si="567"/>
        <v>1981</v>
      </c>
      <c r="T2085" s="17">
        <f t="shared" si="564"/>
        <v>1981</v>
      </c>
      <c r="U2085" s="1">
        <f t="shared" si="565"/>
        <v>1981</v>
      </c>
    </row>
    <row r="2086" spans="14:21" x14ac:dyDescent="0.2">
      <c r="N2086" s="1">
        <f t="shared" si="566"/>
        <v>1982</v>
      </c>
      <c r="O2086" s="17">
        <f t="shared" si="567"/>
        <v>1982</v>
      </c>
      <c r="T2086" s="17">
        <f t="shared" si="564"/>
        <v>1982</v>
      </c>
      <c r="U2086" s="1">
        <f t="shared" si="565"/>
        <v>1982</v>
      </c>
    </row>
    <row r="2087" spans="14:21" x14ac:dyDescent="0.2">
      <c r="N2087" s="1">
        <f t="shared" si="566"/>
        <v>1983</v>
      </c>
      <c r="O2087" s="17">
        <f t="shared" si="567"/>
        <v>1983</v>
      </c>
      <c r="T2087" s="17">
        <f t="shared" si="564"/>
        <v>1983</v>
      </c>
      <c r="U2087" s="1">
        <f t="shared" si="565"/>
        <v>1983</v>
      </c>
    </row>
    <row r="2088" spans="14:21" x14ac:dyDescent="0.2">
      <c r="N2088" s="1">
        <f t="shared" si="566"/>
        <v>1984</v>
      </c>
      <c r="O2088" s="17">
        <f t="shared" si="567"/>
        <v>1984</v>
      </c>
      <c r="T2088" s="17">
        <f t="shared" si="564"/>
        <v>1984</v>
      </c>
      <c r="U2088" s="1">
        <f t="shared" si="565"/>
        <v>1984</v>
      </c>
    </row>
    <row r="2089" spans="14:21" x14ac:dyDescent="0.2">
      <c r="N2089" s="1">
        <f t="shared" si="566"/>
        <v>1985</v>
      </c>
      <c r="O2089" s="17">
        <f t="shared" si="567"/>
        <v>1985</v>
      </c>
      <c r="T2089" s="17">
        <f t="shared" si="564"/>
        <v>1985</v>
      </c>
      <c r="U2089" s="1">
        <f t="shared" si="565"/>
        <v>1985</v>
      </c>
    </row>
    <row r="2090" spans="14:21" x14ac:dyDescent="0.2">
      <c r="N2090" s="1">
        <f t="shared" si="566"/>
        <v>1986</v>
      </c>
      <c r="O2090" s="17">
        <f t="shared" si="567"/>
        <v>1986</v>
      </c>
      <c r="T2090" s="17">
        <f t="shared" si="564"/>
        <v>1986</v>
      </c>
      <c r="U2090" s="1">
        <f t="shared" si="565"/>
        <v>1986</v>
      </c>
    </row>
    <row r="2091" spans="14:21" x14ac:dyDescent="0.2">
      <c r="N2091" s="1">
        <f t="shared" si="566"/>
        <v>1987</v>
      </c>
      <c r="O2091" s="17">
        <f t="shared" si="567"/>
        <v>1987</v>
      </c>
      <c r="T2091" s="17">
        <f t="shared" si="564"/>
        <v>1987</v>
      </c>
      <c r="U2091" s="1">
        <f t="shared" si="565"/>
        <v>1987</v>
      </c>
    </row>
    <row r="2092" spans="14:21" x14ac:dyDescent="0.2">
      <c r="N2092" s="1">
        <f t="shared" si="566"/>
        <v>1988</v>
      </c>
      <c r="O2092" s="17">
        <f t="shared" si="567"/>
        <v>1988</v>
      </c>
      <c r="T2092" s="17">
        <f t="shared" si="564"/>
        <v>1988</v>
      </c>
      <c r="U2092" s="1">
        <f t="shared" si="565"/>
        <v>1988</v>
      </c>
    </row>
    <row r="2093" spans="14:21" x14ac:dyDescent="0.2">
      <c r="N2093" s="1">
        <f t="shared" si="566"/>
        <v>1989</v>
      </c>
      <c r="O2093" s="17">
        <f t="shared" si="567"/>
        <v>1989</v>
      </c>
      <c r="T2093" s="17">
        <f t="shared" si="564"/>
        <v>1989</v>
      </c>
      <c r="U2093" s="1">
        <f t="shared" si="565"/>
        <v>1989</v>
      </c>
    </row>
    <row r="2094" spans="14:21" x14ac:dyDescent="0.2">
      <c r="N2094" s="1">
        <f t="shared" si="566"/>
        <v>1990</v>
      </c>
      <c r="O2094" s="17">
        <f t="shared" si="567"/>
        <v>1990</v>
      </c>
      <c r="T2094" s="17">
        <f t="shared" si="564"/>
        <v>1990</v>
      </c>
      <c r="U2094" s="1">
        <f t="shared" si="565"/>
        <v>1990</v>
      </c>
    </row>
    <row r="2095" spans="14:21" x14ac:dyDescent="0.2">
      <c r="N2095" s="1">
        <f t="shared" si="566"/>
        <v>1991</v>
      </c>
      <c r="O2095" s="17">
        <f t="shared" si="567"/>
        <v>1991</v>
      </c>
      <c r="T2095" s="17">
        <f t="shared" si="564"/>
        <v>1991</v>
      </c>
      <c r="U2095" s="1">
        <f t="shared" si="565"/>
        <v>1991</v>
      </c>
    </row>
    <row r="2096" spans="14:21" x14ac:dyDescent="0.2">
      <c r="N2096" s="1">
        <f t="shared" si="566"/>
        <v>1992</v>
      </c>
      <c r="O2096" s="17">
        <f t="shared" si="567"/>
        <v>1992</v>
      </c>
      <c r="T2096" s="17">
        <f t="shared" si="564"/>
        <v>1992</v>
      </c>
      <c r="U2096" s="1">
        <f t="shared" si="565"/>
        <v>1992</v>
      </c>
    </row>
    <row r="2097" spans="14:21" x14ac:dyDescent="0.2">
      <c r="N2097" s="1">
        <f t="shared" si="566"/>
        <v>1993</v>
      </c>
      <c r="O2097" s="17">
        <f t="shared" si="567"/>
        <v>1993</v>
      </c>
      <c r="T2097" s="17">
        <f t="shared" si="564"/>
        <v>1993</v>
      </c>
      <c r="U2097" s="1">
        <f t="shared" si="565"/>
        <v>1993</v>
      </c>
    </row>
    <row r="2098" spans="14:21" x14ac:dyDescent="0.2">
      <c r="N2098" s="1">
        <f t="shared" si="566"/>
        <v>1994</v>
      </c>
      <c r="O2098" s="17">
        <f t="shared" si="567"/>
        <v>1994</v>
      </c>
      <c r="T2098" s="17">
        <f t="shared" si="564"/>
        <v>1994</v>
      </c>
      <c r="U2098" s="1">
        <f t="shared" si="565"/>
        <v>1994</v>
      </c>
    </row>
    <row r="2099" spans="14:21" x14ac:dyDescent="0.2">
      <c r="N2099" s="1">
        <f t="shared" si="566"/>
        <v>1995</v>
      </c>
      <c r="O2099" s="17">
        <f t="shared" si="567"/>
        <v>1995</v>
      </c>
      <c r="T2099" s="17">
        <f t="shared" si="564"/>
        <v>1995</v>
      </c>
      <c r="U2099" s="1">
        <f t="shared" si="565"/>
        <v>1995</v>
      </c>
    </row>
    <row r="2100" spans="14:21" x14ac:dyDescent="0.2">
      <c r="N2100" s="1">
        <f t="shared" si="566"/>
        <v>1996</v>
      </c>
      <c r="O2100" s="17">
        <f t="shared" si="567"/>
        <v>1996</v>
      </c>
      <c r="T2100" s="17">
        <f t="shared" si="564"/>
        <v>1996</v>
      </c>
      <c r="U2100" s="1">
        <f t="shared" si="565"/>
        <v>1996</v>
      </c>
    </row>
    <row r="2101" spans="14:21" x14ac:dyDescent="0.2">
      <c r="N2101" s="1">
        <f t="shared" si="566"/>
        <v>1997</v>
      </c>
      <c r="O2101" s="17">
        <f t="shared" si="567"/>
        <v>1997</v>
      </c>
      <c r="T2101" s="17">
        <f t="shared" si="564"/>
        <v>1997</v>
      </c>
      <c r="U2101" s="1">
        <f t="shared" si="565"/>
        <v>1997</v>
      </c>
    </row>
    <row r="2102" spans="14:21" x14ac:dyDescent="0.2">
      <c r="N2102" s="1">
        <f t="shared" si="566"/>
        <v>1998</v>
      </c>
      <c r="O2102" s="17">
        <f t="shared" si="567"/>
        <v>1998</v>
      </c>
      <c r="T2102" s="17">
        <f t="shared" si="564"/>
        <v>1998</v>
      </c>
      <c r="U2102" s="1">
        <f t="shared" si="565"/>
        <v>1998</v>
      </c>
    </row>
    <row r="2103" spans="14:21" x14ac:dyDescent="0.2">
      <c r="N2103" s="1">
        <f t="shared" si="566"/>
        <v>1999</v>
      </c>
      <c r="O2103" s="17">
        <f t="shared" si="567"/>
        <v>1999</v>
      </c>
      <c r="T2103" s="17">
        <f t="shared" si="564"/>
        <v>1999</v>
      </c>
      <c r="U2103" s="1">
        <f t="shared" si="565"/>
        <v>1999</v>
      </c>
    </row>
    <row r="2104" spans="14:21" x14ac:dyDescent="0.2">
      <c r="N2104" s="1">
        <f t="shared" si="566"/>
        <v>2000</v>
      </c>
      <c r="O2104" s="17">
        <f t="shared" si="567"/>
        <v>2000</v>
      </c>
      <c r="T2104" s="17">
        <f t="shared" si="564"/>
        <v>2000</v>
      </c>
      <c r="U2104" s="1">
        <f t="shared" si="565"/>
        <v>2000</v>
      </c>
    </row>
    <row r="2105" spans="14:21" x14ac:dyDescent="0.2">
      <c r="N2105" s="1">
        <f t="shared" si="566"/>
        <v>2001</v>
      </c>
      <c r="O2105" s="17">
        <f t="shared" si="567"/>
        <v>2001</v>
      </c>
      <c r="T2105" s="17">
        <f t="shared" si="564"/>
        <v>2001</v>
      </c>
      <c r="U2105" s="1">
        <f t="shared" si="565"/>
        <v>2001</v>
      </c>
    </row>
    <row r="2106" spans="14:21" x14ac:dyDescent="0.2">
      <c r="N2106" s="1">
        <f t="shared" si="566"/>
        <v>2002</v>
      </c>
      <c r="O2106" s="17">
        <f t="shared" si="567"/>
        <v>2002</v>
      </c>
      <c r="T2106" s="17">
        <f t="shared" si="564"/>
        <v>2002</v>
      </c>
      <c r="U2106" s="1">
        <f t="shared" si="565"/>
        <v>2002</v>
      </c>
    </row>
    <row r="2107" spans="14:21" x14ac:dyDescent="0.2">
      <c r="N2107" s="1">
        <f t="shared" si="566"/>
        <v>2003</v>
      </c>
      <c r="O2107" s="17">
        <f t="shared" si="567"/>
        <v>2003</v>
      </c>
      <c r="T2107" s="17">
        <f t="shared" si="564"/>
        <v>2003</v>
      </c>
      <c r="U2107" s="1">
        <f t="shared" si="565"/>
        <v>2003</v>
      </c>
    </row>
  </sheetData>
  <sheetProtection algorithmName="SHA-512" hashValue="d8AvWmJj0McJ6Gq/KGs5c/Ux/3q18Jqas+dMMRS6GGJhvqHX23e2aX0KVNmK8OpfMqhtOCY6BOMEzzukydeBHw==" saltValue="aFQzAeCNGQndElQqXANCrQ==" spinCount="100000" sheet="1" objects="1" scenarios="1"/>
  <mergeCells count="47">
    <mergeCell ref="A320:D320"/>
    <mergeCell ref="A321:D321"/>
    <mergeCell ref="A322:D322"/>
    <mergeCell ref="A314:D314"/>
    <mergeCell ref="A315:D315"/>
    <mergeCell ref="A317:D317"/>
    <mergeCell ref="A318:D318"/>
    <mergeCell ref="A319:D319"/>
    <mergeCell ref="A308:D308"/>
    <mergeCell ref="A310:D310"/>
    <mergeCell ref="A311:D311"/>
    <mergeCell ref="A312:D312"/>
    <mergeCell ref="A313:D313"/>
    <mergeCell ref="A303:D303"/>
    <mergeCell ref="A304:D304"/>
    <mergeCell ref="A305:D305"/>
    <mergeCell ref="A306:D306"/>
    <mergeCell ref="A307:D307"/>
    <mergeCell ref="A297:D297"/>
    <mergeCell ref="A298:D298"/>
    <mergeCell ref="A299:D299"/>
    <mergeCell ref="A300:D300"/>
    <mergeCell ref="A301:D301"/>
    <mergeCell ref="A291:D291"/>
    <mergeCell ref="A292:D292"/>
    <mergeCell ref="A293:D293"/>
    <mergeCell ref="A294:D294"/>
    <mergeCell ref="A296:D296"/>
    <mergeCell ref="E281:F281"/>
    <mergeCell ref="A257:B257"/>
    <mergeCell ref="D257:E257"/>
    <mergeCell ref="A289:D289"/>
    <mergeCell ref="A290:D290"/>
    <mergeCell ref="D8:F8"/>
    <mergeCell ref="D9:G9"/>
    <mergeCell ref="E53:J53"/>
    <mergeCell ref="A105:B105"/>
    <mergeCell ref="D105:E105"/>
    <mergeCell ref="G105:H105"/>
    <mergeCell ref="C15:D15"/>
    <mergeCell ref="C16:D16"/>
    <mergeCell ref="C17:D17"/>
    <mergeCell ref="C18:D18"/>
    <mergeCell ref="C19:D19"/>
    <mergeCell ref="C20:D20"/>
    <mergeCell ref="C21:D21"/>
    <mergeCell ref="E83:F83"/>
  </mergeCells>
  <conditionalFormatting sqref="BH15">
    <cfRule type="duplicateValues" dxfId="5" priority="4"/>
  </conditionalFormatting>
  <conditionalFormatting sqref="U15">
    <cfRule type="duplicateValues" dxfId="4" priority="1"/>
  </conditionalFormatting>
  <dataValidations count="3">
    <dataValidation type="decimal" allowBlank="1" showInputMessage="1" showErrorMessage="1" sqref="B250:B256 B99:B104 F260">
      <formula1>0</formula1>
      <formula2>24</formula2>
    </dataValidation>
    <dataValidation type="decimal" allowBlank="1" showInputMessage="1" showErrorMessage="1" sqref="E250:E256 E99:E104 F262">
      <formula1>0</formula1>
      <formula2>1000</formula2>
    </dataValidation>
    <dataValidation type="decimal" operator="lessThanOrEqual" allowBlank="1" showInputMessage="1" showErrorMessage="1" sqref="CL20:CR20">
      <formula1>CL18</formula1>
    </dataValidation>
  </dataValidations>
  <hyperlinks>
    <hyperlink ref="W15" r:id="rId1"/>
    <hyperlink ref="V96" r:id="rId2"/>
  </hyperlinks>
  <pageMargins left="0.7" right="0.7" top="0.75" bottom="0.75" header="0.3" footer="0.3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793"/>
  <sheetViews>
    <sheetView rightToLeft="1" topLeftCell="A116" zoomScale="105" zoomScaleNormal="105" workbookViewId="0">
      <selection activeCell="E134" sqref="E134"/>
    </sheetView>
  </sheetViews>
  <sheetFormatPr defaultColWidth="9" defaultRowHeight="15" x14ac:dyDescent="0.2"/>
  <cols>
    <col min="1" max="1" width="40" style="135" customWidth="1"/>
    <col min="2" max="2" width="30.875" style="56" customWidth="1"/>
    <col min="3" max="3" width="10.25" style="41" customWidth="1"/>
    <col min="4" max="4" width="20" style="44" customWidth="1"/>
    <col min="5" max="5" width="10" style="44" customWidth="1"/>
    <col min="6" max="6" width="12.875" style="44" bestFit="1" customWidth="1"/>
    <col min="7" max="7" width="10.625" style="44" customWidth="1"/>
    <col min="8" max="10" width="9" style="44"/>
    <col min="11" max="11" width="9" style="6"/>
    <col min="12" max="12" width="9" style="16"/>
    <col min="13" max="13" width="10.875" style="16" customWidth="1"/>
    <col min="14" max="14" width="14" style="16" customWidth="1"/>
    <col min="15" max="15" width="13" style="16" customWidth="1"/>
    <col min="16" max="16" width="10.125" style="16" customWidth="1"/>
    <col min="17" max="17" width="7.125" style="16" customWidth="1"/>
    <col min="18" max="18" width="9.25" style="16" customWidth="1"/>
    <col min="19" max="19" width="7.375" style="16" customWidth="1"/>
    <col min="20" max="20" width="10.375" style="16" customWidth="1"/>
    <col min="21" max="21" width="8.375" style="16" customWidth="1"/>
    <col min="22" max="22" width="13" style="16" customWidth="1"/>
    <col min="23" max="23" width="9.75" style="16" customWidth="1"/>
    <col min="24" max="24" width="11.25" style="16" customWidth="1"/>
    <col min="25" max="25" width="11.75" style="16" customWidth="1"/>
    <col min="26" max="26" width="8.125" style="16" customWidth="1"/>
    <col min="27" max="27" width="8.25" style="16" customWidth="1"/>
    <col min="28" max="28" width="9.625" style="16" customWidth="1"/>
    <col min="29" max="29" width="10.375" style="16" customWidth="1"/>
    <col min="30" max="30" width="8.625" style="16" customWidth="1"/>
    <col min="31" max="31" width="9.875" style="16" customWidth="1"/>
    <col min="32" max="32" width="8.25" style="16" customWidth="1"/>
    <col min="33" max="33" width="6.125" style="16" customWidth="1"/>
    <col min="34" max="34" width="10.375" style="16" customWidth="1"/>
    <col min="35" max="35" width="14.25" style="16" customWidth="1"/>
    <col min="36" max="77" width="9" style="16"/>
    <col min="78" max="16384" width="9" style="44"/>
  </cols>
  <sheetData>
    <row r="1" spans="1:47" hidden="1" x14ac:dyDescent="0.2">
      <c r="A1" s="114" t="s">
        <v>80</v>
      </c>
      <c r="B1" s="43"/>
      <c r="C1" s="147"/>
      <c r="D1" s="136">
        <f>E9</f>
        <v>0</v>
      </c>
      <c r="E1" s="167">
        <f>B188</f>
        <v>0</v>
      </c>
      <c r="F1" s="1" t="str">
        <f>MID(E13,3,15)</f>
        <v/>
      </c>
      <c r="G1" s="147"/>
      <c r="H1" s="147"/>
      <c r="V1" s="16" t="s">
        <v>258</v>
      </c>
      <c r="X1" s="16" t="s">
        <v>1</v>
      </c>
      <c r="AC1" s="16">
        <f>V10-V3</f>
        <v>0</v>
      </c>
      <c r="AD1" s="16">
        <f>IF(AND(AC1=0),V10-0,IF(AND(AC1&gt;0),V10-4))</f>
        <v>0</v>
      </c>
      <c r="AE1" s="16">
        <f>IF(AND(AC1=0),X10-0,IF(AND(AC1&gt;0),X10+5))</f>
        <v>0</v>
      </c>
      <c r="AG1" s="16" t="s">
        <v>189</v>
      </c>
      <c r="AH1" s="16" t="s">
        <v>194</v>
      </c>
      <c r="AI1" s="16" t="s">
        <v>207</v>
      </c>
      <c r="AK1" s="16" t="s">
        <v>209</v>
      </c>
      <c r="AM1" s="16" t="s">
        <v>211</v>
      </c>
      <c r="AP1" s="17"/>
      <c r="AQ1" s="17" t="e">
        <f>(C25/1000)*B69*C24</f>
        <v>#VALUE!</v>
      </c>
      <c r="AR1" s="16" t="s">
        <v>221</v>
      </c>
      <c r="AS1" s="16" t="s">
        <v>222</v>
      </c>
      <c r="AT1" s="16" t="s">
        <v>223</v>
      </c>
      <c r="AU1" s="16" t="s">
        <v>224</v>
      </c>
    </row>
    <row r="2" spans="1:47" hidden="1" x14ac:dyDescent="0.2">
      <c r="A2" s="115" t="s">
        <v>81</v>
      </c>
      <c r="B2" s="45"/>
      <c r="C2" s="44"/>
      <c r="D2" s="136">
        <f t="shared" ref="D2:D5" si="0">E10</f>
        <v>0</v>
      </c>
      <c r="E2" s="167">
        <f t="shared" ref="E2:E8" si="1">B189</f>
        <v>0</v>
      </c>
      <c r="F2" s="41" t="str">
        <f>F1</f>
        <v/>
      </c>
      <c r="U2" s="91">
        <v>1</v>
      </c>
      <c r="V2" s="17">
        <f>C133</f>
        <v>0</v>
      </c>
      <c r="W2" s="17"/>
      <c r="X2" s="17">
        <f>C134</f>
        <v>0</v>
      </c>
      <c r="Y2" s="16">
        <f>V2*5/4+X2</f>
        <v>0</v>
      </c>
      <c r="AD2" s="16" t="s">
        <v>0</v>
      </c>
      <c r="AE2" s="16" t="s">
        <v>333</v>
      </c>
      <c r="AG2" s="16" t="s">
        <v>189</v>
      </c>
      <c r="AH2" s="16" t="s">
        <v>194</v>
      </c>
      <c r="AI2" s="16" t="s">
        <v>208</v>
      </c>
      <c r="AK2" s="16" t="s">
        <v>210</v>
      </c>
      <c r="AM2" s="16" t="s">
        <v>212</v>
      </c>
      <c r="AP2" s="17" t="e">
        <f>(C17/24)*B68*C16</f>
        <v>#VALUE!</v>
      </c>
      <c r="AQ2" s="17" t="e">
        <f>(C25/1000)*B80*C24</f>
        <v>#VALUE!</v>
      </c>
      <c r="AR2" s="53" t="e">
        <f>B57/C9</f>
        <v>#DIV/0!</v>
      </c>
      <c r="AS2" s="92" t="e">
        <f>B57/C10</f>
        <v>#DIV/0!</v>
      </c>
      <c r="AT2" s="53" t="e">
        <f>B57/C11</f>
        <v>#DIV/0!</v>
      </c>
      <c r="AU2" s="53" t="e">
        <f>B57/C12</f>
        <v>#DIV/0!</v>
      </c>
    </row>
    <row r="3" spans="1:47" hidden="1" x14ac:dyDescent="0.2">
      <c r="A3" s="115" t="s">
        <v>82</v>
      </c>
      <c r="B3" s="45"/>
      <c r="C3" s="44"/>
      <c r="D3" s="136">
        <f t="shared" si="0"/>
        <v>0</v>
      </c>
      <c r="E3" s="167">
        <f t="shared" si="1"/>
        <v>0</v>
      </c>
      <c r="F3" s="41" t="str">
        <f>F1</f>
        <v/>
      </c>
      <c r="U3" s="91">
        <v>1</v>
      </c>
      <c r="V3" s="91">
        <f>E131</f>
        <v>0</v>
      </c>
      <c r="W3" s="91">
        <f>TRUNC(X3)</f>
        <v>0</v>
      </c>
      <c r="X3" s="91">
        <f>Y$2-(V3*5/4)</f>
        <v>0</v>
      </c>
      <c r="Y3" s="91">
        <f>ROUND(Z3,2)</f>
        <v>0</v>
      </c>
      <c r="Z3" s="16">
        <f>X3-W3</f>
        <v>0</v>
      </c>
      <c r="AD3" s="16">
        <f>IF(AND(AD1&lt;0),V10*1,IF(AND(AD1&gt;=0),AD1*1))</f>
        <v>0</v>
      </c>
      <c r="AE3" s="16">
        <f>IF(AND(AD1&lt;0),X10*1,IF(AND(AD1&gt;=0),AE1*1))</f>
        <v>0</v>
      </c>
      <c r="AG3" s="16" t="s">
        <v>189</v>
      </c>
      <c r="AH3" s="16" t="s">
        <v>194</v>
      </c>
      <c r="AJ3" s="53" t="e">
        <f>IF(B115&lt;=24,85*24/B115)</f>
        <v>#DIV/0!</v>
      </c>
      <c r="AM3" s="16" t="s">
        <v>213</v>
      </c>
      <c r="AP3" s="17" t="e">
        <f>(C17/24)*B79*C16</f>
        <v>#VALUE!</v>
      </c>
      <c r="AQ3" s="17" t="e">
        <f>(C25/1000)*B91*C24</f>
        <v>#VALUE!</v>
      </c>
      <c r="AR3" s="53" t="e">
        <f>B58/C9</f>
        <v>#DIV/0!</v>
      </c>
      <c r="AS3" s="92" t="e">
        <f>B58/C10</f>
        <v>#DIV/0!</v>
      </c>
      <c r="AT3" s="53" t="e">
        <f>B58/C11</f>
        <v>#DIV/0!</v>
      </c>
      <c r="AU3" s="53" t="e">
        <f>B58/C12</f>
        <v>#DIV/0!</v>
      </c>
    </row>
    <row r="4" spans="1:47" hidden="1" x14ac:dyDescent="0.2">
      <c r="A4" s="116" t="s">
        <v>83</v>
      </c>
      <c r="B4" s="48"/>
      <c r="C4" s="19">
        <f>E9</f>
        <v>0</v>
      </c>
      <c r="D4" s="136">
        <f t="shared" si="0"/>
        <v>0</v>
      </c>
      <c r="E4" s="167">
        <f t="shared" si="1"/>
        <v>0</v>
      </c>
      <c r="F4" s="41" t="str">
        <f>F1</f>
        <v/>
      </c>
      <c r="U4" s="91">
        <v>1</v>
      </c>
      <c r="V4" s="91">
        <f>V3+1</f>
        <v>1</v>
      </c>
      <c r="W4" s="91">
        <f t="shared" ref="W4:W9" si="2">TRUNC(X4)</f>
        <v>-1</v>
      </c>
      <c r="X4" s="91">
        <f t="shared" ref="X4:X9" si="3">Y$2-(V4*5/4)</f>
        <v>-1.25</v>
      </c>
      <c r="Y4" s="91">
        <f t="shared" ref="Y4:Y8" si="4">ROUND(Z4,2)</f>
        <v>-0.25</v>
      </c>
      <c r="Z4" s="16">
        <f t="shared" ref="Z4:Z8" si="5">X4-W4</f>
        <v>-0.25</v>
      </c>
      <c r="AG4" s="16" t="s">
        <v>189</v>
      </c>
      <c r="AH4" s="16" t="s">
        <v>194</v>
      </c>
      <c r="AJ4" s="53" t="e">
        <f>IF(B119&lt;=1000,595*1000/B119)</f>
        <v>#DIV/0!</v>
      </c>
      <c r="AM4" s="16" t="s">
        <v>214</v>
      </c>
      <c r="AP4" s="17" t="e">
        <f>(C17/24)*B90*C16</f>
        <v>#VALUE!</v>
      </c>
      <c r="AQ4" s="17" t="e">
        <f>(C25/1000)*B102*C24</f>
        <v>#VALUE!</v>
      </c>
      <c r="AR4" s="53" t="e">
        <f>B59/C9</f>
        <v>#DIV/0!</v>
      </c>
      <c r="AS4" s="92" t="e">
        <f>B59/C10</f>
        <v>#DIV/0!</v>
      </c>
      <c r="AT4" s="53" t="e">
        <f>B59/C11</f>
        <v>#DIV/0!</v>
      </c>
      <c r="AU4" s="53" t="e">
        <f>B59/C12</f>
        <v>#DIV/0!</v>
      </c>
    </row>
    <row r="5" spans="1:47" hidden="1" x14ac:dyDescent="0.2">
      <c r="A5" s="117"/>
      <c r="B5" s="48"/>
      <c r="C5" s="29">
        <f t="shared" ref="C5:C8" si="6">E10</f>
        <v>0</v>
      </c>
      <c r="D5" s="136">
        <f t="shared" si="0"/>
        <v>0</v>
      </c>
      <c r="E5" s="167">
        <f t="shared" si="1"/>
        <v>0</v>
      </c>
      <c r="F5" s="41" t="str">
        <f>F1</f>
        <v/>
      </c>
      <c r="U5" s="91">
        <v>1</v>
      </c>
      <c r="V5" s="91">
        <f t="shared" ref="V5:V8" si="7">V4+1</f>
        <v>2</v>
      </c>
      <c r="W5" s="91">
        <f t="shared" si="2"/>
        <v>-2</v>
      </c>
      <c r="X5" s="91">
        <f t="shared" si="3"/>
        <v>-2.5</v>
      </c>
      <c r="Y5" s="91">
        <f t="shared" si="4"/>
        <v>-0.5</v>
      </c>
      <c r="Z5" s="16">
        <f t="shared" si="5"/>
        <v>-0.5</v>
      </c>
      <c r="AG5" s="16" t="s">
        <v>189</v>
      </c>
      <c r="AH5" s="16" t="s">
        <v>194</v>
      </c>
      <c r="AJ5" s="53">
        <f>AE61</f>
        <v>8.3333333333333321</v>
      </c>
      <c r="AM5" s="16" t="s">
        <v>215</v>
      </c>
      <c r="AP5" s="17" t="e">
        <f>(C17/24)*B101*C16</f>
        <v>#VALUE!</v>
      </c>
      <c r="AR5" s="53" t="e">
        <f>B60/C9</f>
        <v>#DIV/0!</v>
      </c>
      <c r="AS5" s="93" t="e">
        <f>B60/C10</f>
        <v>#DIV/0!</v>
      </c>
      <c r="AT5" s="53" t="e">
        <f>B60/C11</f>
        <v>#DIV/0!</v>
      </c>
      <c r="AU5" s="53" t="e">
        <f>B60/C12</f>
        <v>#DIV/0!</v>
      </c>
    </row>
    <row r="6" spans="1:47" hidden="1" x14ac:dyDescent="0.2">
      <c r="A6" s="118"/>
      <c r="B6" s="48"/>
      <c r="C6" s="29">
        <f t="shared" si="6"/>
        <v>0</v>
      </c>
      <c r="D6" s="136" t="s">
        <v>176</v>
      </c>
      <c r="E6" s="167">
        <f t="shared" si="1"/>
        <v>0</v>
      </c>
      <c r="F6" s="41" t="str">
        <f>F1</f>
        <v/>
      </c>
      <c r="U6" s="91">
        <v>1</v>
      </c>
      <c r="V6" s="91">
        <f t="shared" si="7"/>
        <v>3</v>
      </c>
      <c r="W6" s="91">
        <f t="shared" si="2"/>
        <v>-3</v>
      </c>
      <c r="X6" s="91">
        <f t="shared" si="3"/>
        <v>-3.75</v>
      </c>
      <c r="Y6" s="91">
        <f t="shared" si="4"/>
        <v>-0.75</v>
      </c>
      <c r="Z6" s="16">
        <f t="shared" si="5"/>
        <v>-0.75</v>
      </c>
      <c r="AG6" s="16" t="s">
        <v>189</v>
      </c>
      <c r="AH6" s="16" t="s">
        <v>194</v>
      </c>
      <c r="AM6" s="16" t="s">
        <v>216</v>
      </c>
      <c r="AR6" s="53" t="e">
        <f>B61/C9</f>
        <v>#DIV/0!</v>
      </c>
      <c r="AS6" s="93" t="e">
        <f>B61/C10</f>
        <v>#DIV/0!</v>
      </c>
      <c r="AT6" s="53" t="e">
        <f>B61/C11</f>
        <v>#DIV/0!</v>
      </c>
      <c r="AU6" s="53" t="e">
        <f>B61/C12</f>
        <v>#DIV/0!</v>
      </c>
    </row>
    <row r="7" spans="1:47" hidden="1" x14ac:dyDescent="0.2">
      <c r="A7" s="119" t="s">
        <v>298</v>
      </c>
      <c r="B7" s="49"/>
      <c r="C7" s="29">
        <f t="shared" si="6"/>
        <v>0</v>
      </c>
      <c r="D7" s="136" t="s">
        <v>177</v>
      </c>
      <c r="E7" s="167">
        <f t="shared" si="1"/>
        <v>0</v>
      </c>
      <c r="F7" s="41" t="str">
        <f>F1</f>
        <v/>
      </c>
      <c r="U7" s="91">
        <v>1</v>
      </c>
      <c r="V7" s="91">
        <f t="shared" si="7"/>
        <v>4</v>
      </c>
      <c r="W7" s="91">
        <f t="shared" si="2"/>
        <v>-5</v>
      </c>
      <c r="X7" s="91">
        <f t="shared" si="3"/>
        <v>-5</v>
      </c>
      <c r="Y7" s="91">
        <f t="shared" si="4"/>
        <v>0</v>
      </c>
      <c r="Z7" s="16">
        <f t="shared" si="5"/>
        <v>0</v>
      </c>
      <c r="AM7" s="16" t="s">
        <v>217</v>
      </c>
      <c r="AR7" s="53" t="e">
        <f>B62/C9</f>
        <v>#DIV/0!</v>
      </c>
      <c r="AS7" s="92" t="e">
        <f>B62/C10</f>
        <v>#DIV/0!</v>
      </c>
      <c r="AT7" s="53" t="e">
        <f>B62/C11</f>
        <v>#DIV/0!</v>
      </c>
      <c r="AU7" s="53" t="e">
        <f>B62/C12</f>
        <v>#DIV/0!</v>
      </c>
    </row>
    <row r="8" spans="1:47" hidden="1" x14ac:dyDescent="0.2">
      <c r="A8" s="120" t="s">
        <v>65</v>
      </c>
      <c r="B8" s="48"/>
      <c r="C8" s="29">
        <f t="shared" si="6"/>
        <v>0</v>
      </c>
      <c r="D8" s="136" t="s">
        <v>279</v>
      </c>
      <c r="E8" s="167">
        <f t="shared" si="1"/>
        <v>0</v>
      </c>
      <c r="U8" s="91">
        <v>1</v>
      </c>
      <c r="V8" s="91">
        <f t="shared" si="7"/>
        <v>5</v>
      </c>
      <c r="W8" s="91">
        <f t="shared" si="2"/>
        <v>-6</v>
      </c>
      <c r="X8" s="91">
        <f t="shared" si="3"/>
        <v>-6.25</v>
      </c>
      <c r="Y8" s="91">
        <f t="shared" si="4"/>
        <v>-0.25</v>
      </c>
      <c r="Z8" s="16">
        <f t="shared" si="5"/>
        <v>-0.25</v>
      </c>
      <c r="AM8" s="16" t="s">
        <v>218</v>
      </c>
      <c r="AR8" s="53" t="e">
        <f>B63/C9</f>
        <v>#DIV/0!</v>
      </c>
      <c r="AS8" s="92" t="e">
        <f>B63/C10</f>
        <v>#DIV/0!</v>
      </c>
      <c r="AT8" s="53" t="e">
        <f>B63/C11</f>
        <v>#DIV/0!</v>
      </c>
      <c r="AU8" s="53" t="e">
        <f>B63/C12</f>
        <v>#DIV/0!</v>
      </c>
    </row>
    <row r="9" spans="1:47" hidden="1" x14ac:dyDescent="0.2">
      <c r="A9" s="119" t="s">
        <v>85</v>
      </c>
      <c r="B9" s="50" t="str">
        <f>AG1&amp;" "&amp;C4&amp;" "&amp;AH1&amp;""&amp;C8</f>
        <v>سعر 0 ب0</v>
      </c>
      <c r="C9" s="17">
        <f>E1</f>
        <v>0</v>
      </c>
      <c r="D9" s="148" t="s">
        <v>200</v>
      </c>
      <c r="E9" s="167">
        <f>B198</f>
        <v>0</v>
      </c>
      <c r="S9" s="91"/>
      <c r="T9" s="91" t="s">
        <v>275</v>
      </c>
      <c r="U9" s="91">
        <v>1</v>
      </c>
      <c r="V9" s="91">
        <f>IF(AND(Y3=0),V3*1,IF(AND(Y3=0.75,Y6&gt;=0),V6*1,IF(AND(Y3=0.5,Y5&gt;=0),V5*1,IF(AND(Y3=0.25,Y4&gt;=0),V4*1,IF(AND(Y3&lt;0),"خطأ")))))</f>
        <v>0</v>
      </c>
      <c r="W9" s="91">
        <f t="shared" si="2"/>
        <v>0</v>
      </c>
      <c r="X9" s="91">
        <f t="shared" si="3"/>
        <v>0</v>
      </c>
      <c r="Y9" s="91"/>
      <c r="Z9" s="91"/>
      <c r="AA9" s="91">
        <f>V9*(5/4)+X9</f>
        <v>0</v>
      </c>
      <c r="AB9" s="16">
        <f>Y2</f>
        <v>0</v>
      </c>
      <c r="AM9" s="16" t="s">
        <v>219</v>
      </c>
      <c r="AR9" s="53" t="e">
        <f>B64/C9</f>
        <v>#DIV/0!</v>
      </c>
      <c r="AS9" s="92" t="e">
        <f>B64/C10</f>
        <v>#DIV/0!</v>
      </c>
      <c r="AT9" s="53" t="e">
        <f>B64/C11</f>
        <v>#DIV/0!</v>
      </c>
      <c r="AU9" s="53" t="e">
        <f>B64/C12</f>
        <v>#DIV/0!</v>
      </c>
    </row>
    <row r="10" spans="1:47" hidden="1" x14ac:dyDescent="0.2">
      <c r="A10" s="119" t="s">
        <v>86</v>
      </c>
      <c r="B10" s="51" t="str">
        <f>AG2&amp;" "&amp;C5&amp;" "&amp;AH2&amp;""&amp;C8</f>
        <v>سعر 0 ب0</v>
      </c>
      <c r="C10" s="17">
        <f>E2</f>
        <v>0</v>
      </c>
      <c r="D10" s="148" t="s">
        <v>201</v>
      </c>
      <c r="E10" s="167">
        <f>B199</f>
        <v>0</v>
      </c>
      <c r="S10" s="91"/>
      <c r="T10" s="91"/>
      <c r="U10" s="91"/>
      <c r="V10" s="91">
        <f>IF(X9&gt;=0,V9*1,"خطأ")</f>
        <v>0</v>
      </c>
      <c r="W10" s="91"/>
      <c r="X10" s="91">
        <f>X9</f>
        <v>0</v>
      </c>
      <c r="Y10" s="91"/>
      <c r="Z10" s="91"/>
      <c r="AA10" s="91"/>
      <c r="AM10" s="16" t="s">
        <v>220</v>
      </c>
      <c r="AR10" s="53" t="e">
        <f>B65/C9</f>
        <v>#DIV/0!</v>
      </c>
      <c r="AS10" s="92" t="e">
        <f>B65/C10</f>
        <v>#DIV/0!</v>
      </c>
      <c r="AT10" s="53" t="e">
        <f>B65/C11</f>
        <v>#DIV/0!</v>
      </c>
      <c r="AU10" s="53" t="e">
        <f>B65/C12</f>
        <v>#DIV/0!</v>
      </c>
    </row>
    <row r="11" spans="1:47" hidden="1" x14ac:dyDescent="0.2">
      <c r="A11" s="119" t="s">
        <v>87</v>
      </c>
      <c r="B11" s="51" t="str">
        <f>AG3&amp;" "&amp;C6&amp;" "&amp;AH3&amp;""&amp;C8</f>
        <v>سعر 0 ب0</v>
      </c>
      <c r="C11" s="17">
        <f>E3</f>
        <v>0</v>
      </c>
      <c r="D11" s="148" t="s">
        <v>202</v>
      </c>
      <c r="E11" s="167">
        <f>B200</f>
        <v>0</v>
      </c>
      <c r="S11" s="91"/>
      <c r="T11" s="91"/>
      <c r="U11" s="91"/>
      <c r="V11" s="91" t="s">
        <v>1</v>
      </c>
      <c r="W11" s="91"/>
      <c r="X11" s="91" t="s">
        <v>0</v>
      </c>
      <c r="Y11" s="91"/>
      <c r="Z11" s="91"/>
      <c r="AA11" s="91"/>
      <c r="AC11" s="16">
        <f>V20-V13</f>
        <v>0</v>
      </c>
      <c r="AD11" s="16">
        <f>IF(AND(AC11=0),V20-0,IF(AND(AC11&gt;0),V20-5))</f>
        <v>0</v>
      </c>
      <c r="AE11" s="16">
        <f>IF(AND(AC11=0),X20-0,IF(AND(AC11&gt;0),X20+4))</f>
        <v>0</v>
      </c>
      <c r="AR11" s="53" t="e">
        <f>B66/C9</f>
        <v>#DIV/0!</v>
      </c>
      <c r="AS11" s="92" t="e">
        <f>B66/C10</f>
        <v>#DIV/0!</v>
      </c>
      <c r="AT11" s="53" t="e">
        <f>B66/C11</f>
        <v>#DIV/0!</v>
      </c>
      <c r="AU11" s="53" t="e">
        <f>B66/C12</f>
        <v>#DIV/0!</v>
      </c>
    </row>
    <row r="12" spans="1:47" hidden="1" x14ac:dyDescent="0.2">
      <c r="A12" s="119" t="s">
        <v>88</v>
      </c>
      <c r="B12" s="51" t="str">
        <f>AG4&amp;" "&amp;C7&amp;" "&amp;AH4&amp;""&amp;C8</f>
        <v>سعر 0 ب0</v>
      </c>
      <c r="C12" s="17">
        <f>E4</f>
        <v>0</v>
      </c>
      <c r="D12" s="149" t="s">
        <v>203</v>
      </c>
      <c r="E12" s="167">
        <f>B201</f>
        <v>0</v>
      </c>
      <c r="S12" s="91"/>
      <c r="T12" s="91"/>
      <c r="U12" s="91">
        <v>2</v>
      </c>
      <c r="V12" s="17">
        <f>C134</f>
        <v>0</v>
      </c>
      <c r="W12" s="17"/>
      <c r="X12" s="17">
        <f>C133</f>
        <v>0</v>
      </c>
      <c r="Y12" s="16">
        <f>V12*4/5+X12</f>
        <v>0</v>
      </c>
      <c r="AA12" s="91"/>
    </row>
    <row r="13" spans="1:47" hidden="1" x14ac:dyDescent="0.2">
      <c r="A13" s="119" t="s">
        <v>89</v>
      </c>
      <c r="B13" s="51" t="str">
        <f>AI1&amp;""&amp;C8</f>
        <v>سعر الذهب ب0</v>
      </c>
      <c r="C13" s="17">
        <f>E6</f>
        <v>0</v>
      </c>
      <c r="D13" s="52" t="s">
        <v>192</v>
      </c>
      <c r="E13" s="167">
        <f>B202</f>
        <v>0</v>
      </c>
      <c r="S13" s="91"/>
      <c r="T13" s="91"/>
      <c r="U13" s="91">
        <v>2</v>
      </c>
      <c r="V13" s="91">
        <f>E134</f>
        <v>0</v>
      </c>
      <c r="W13" s="91">
        <f>TRUNC(X13)</f>
        <v>0</v>
      </c>
      <c r="X13" s="91">
        <f>Y$12-(V13*4/5)</f>
        <v>0</v>
      </c>
      <c r="Y13" s="91">
        <f>ROUND(Z13,2)</f>
        <v>0</v>
      </c>
      <c r="Z13" s="16">
        <f>X13-W13</f>
        <v>0</v>
      </c>
      <c r="AA13" s="91"/>
      <c r="AD13" s="16">
        <f>IF(AND(AD11&lt;0),V20*1,IF(AND(AD11&gt;=0),AD11*1))</f>
        <v>0</v>
      </c>
      <c r="AE13" s="16">
        <f>IF(AND(AD11&lt;0),X20*1,IF(AND(AD11&gt;=0),AE11*1))</f>
        <v>0</v>
      </c>
    </row>
    <row r="14" spans="1:47" hidden="1" x14ac:dyDescent="0.2">
      <c r="A14" s="119" t="s">
        <v>90</v>
      </c>
      <c r="B14" s="51" t="str">
        <f>AI2&amp;""&amp;C8</f>
        <v>سعر الفضة ب0</v>
      </c>
      <c r="C14" s="17">
        <f>E7</f>
        <v>0</v>
      </c>
      <c r="S14" s="91"/>
      <c r="T14" s="91"/>
      <c r="U14" s="91">
        <v>2</v>
      </c>
      <c r="V14" s="91">
        <f>V13+1</f>
        <v>1</v>
      </c>
      <c r="W14" s="91">
        <f t="shared" ref="W14:W19" si="8">TRUNC(X14)</f>
        <v>0</v>
      </c>
      <c r="X14" s="91">
        <f t="shared" ref="X14:X19" si="9">Y$12-(V14*4/5)</f>
        <v>-0.8</v>
      </c>
      <c r="Y14" s="91">
        <f t="shared" ref="Y14:Y18" si="10">ROUND(Z14,2)</f>
        <v>-0.8</v>
      </c>
      <c r="Z14" s="16">
        <f t="shared" ref="Z14:Z18" si="11">X14-W14</f>
        <v>-0.8</v>
      </c>
    </row>
    <row r="15" spans="1:47" hidden="1" x14ac:dyDescent="0.2">
      <c r="A15" s="119" t="s">
        <v>91</v>
      </c>
      <c r="B15" s="53"/>
      <c r="C15" s="17"/>
      <c r="S15" s="91"/>
      <c r="T15" s="91"/>
      <c r="U15" s="91">
        <v>2</v>
      </c>
      <c r="V15" s="91">
        <f t="shared" ref="V15:V18" si="12">V14+1</f>
        <v>2</v>
      </c>
      <c r="W15" s="91">
        <f t="shared" si="8"/>
        <v>-1</v>
      </c>
      <c r="X15" s="91">
        <f t="shared" si="9"/>
        <v>-1.6</v>
      </c>
      <c r="Y15" s="91">
        <f t="shared" si="10"/>
        <v>-0.6</v>
      </c>
      <c r="Z15" s="16">
        <f t="shared" si="11"/>
        <v>-0.60000000000000009</v>
      </c>
    </row>
    <row r="16" spans="1:47" hidden="1" x14ac:dyDescent="0.2">
      <c r="A16" s="119" t="s">
        <v>92</v>
      </c>
      <c r="B16" s="54" t="s">
        <v>185</v>
      </c>
      <c r="C16" s="167">
        <v>1</v>
      </c>
      <c r="S16" s="91"/>
      <c r="T16" s="91"/>
      <c r="U16" s="91">
        <v>2</v>
      </c>
      <c r="V16" s="91">
        <f t="shared" si="12"/>
        <v>3</v>
      </c>
      <c r="W16" s="91">
        <f t="shared" si="8"/>
        <v>-2</v>
      </c>
      <c r="X16" s="91">
        <f t="shared" si="9"/>
        <v>-2.4</v>
      </c>
      <c r="Y16" s="91">
        <f t="shared" si="10"/>
        <v>-0.4</v>
      </c>
      <c r="Z16" s="16">
        <f t="shared" si="11"/>
        <v>-0.39999999999999991</v>
      </c>
    </row>
    <row r="17" spans="1:42" hidden="1" x14ac:dyDescent="0.2">
      <c r="A17" s="119" t="s">
        <v>93</v>
      </c>
      <c r="B17" s="54" t="s">
        <v>186</v>
      </c>
      <c r="C17" s="167">
        <v>24</v>
      </c>
      <c r="S17" s="91"/>
      <c r="T17" s="91"/>
      <c r="U17" s="91">
        <v>2</v>
      </c>
      <c r="V17" s="91">
        <f t="shared" si="12"/>
        <v>4</v>
      </c>
      <c r="W17" s="91">
        <f t="shared" si="8"/>
        <v>-3</v>
      </c>
      <c r="X17" s="91">
        <f t="shared" si="9"/>
        <v>-3.2</v>
      </c>
      <c r="Y17" s="91">
        <f t="shared" si="10"/>
        <v>-0.2</v>
      </c>
      <c r="Z17" s="16">
        <f t="shared" si="11"/>
        <v>-0.20000000000000018</v>
      </c>
      <c r="AH17" s="16" t="e">
        <f>#REF!</f>
        <v>#REF!</v>
      </c>
    </row>
    <row r="18" spans="1:42" hidden="1" x14ac:dyDescent="0.2">
      <c r="A18" s="119" t="s">
        <v>117</v>
      </c>
      <c r="B18" s="54" t="str">
        <f>AK1&amp;""&amp;C8</f>
        <v>سعر الذهب المخلوط ب0</v>
      </c>
      <c r="C18" s="41">
        <f>(C17/24)*B57*C16</f>
        <v>0</v>
      </c>
      <c r="S18" s="91"/>
      <c r="T18" s="91"/>
      <c r="U18" s="91">
        <v>2</v>
      </c>
      <c r="V18" s="91">
        <f t="shared" si="12"/>
        <v>5</v>
      </c>
      <c r="W18" s="91">
        <f t="shared" si="8"/>
        <v>-4</v>
      </c>
      <c r="X18" s="91">
        <f t="shared" si="9"/>
        <v>-4</v>
      </c>
      <c r="Y18" s="91">
        <f t="shared" si="10"/>
        <v>0</v>
      </c>
      <c r="Z18" s="16">
        <f t="shared" si="11"/>
        <v>0</v>
      </c>
      <c r="AH18" s="16">
        <f>Q74</f>
        <v>0</v>
      </c>
      <c r="AI18" s="16" t="e">
        <f>#REF!</f>
        <v>#REF!</v>
      </c>
      <c r="AJ18" s="16">
        <f>Q73</f>
        <v>0</v>
      </c>
      <c r="AK18" s="16" t="e">
        <f>#REF!</f>
        <v>#REF!</v>
      </c>
      <c r="AL18" s="16" t="s">
        <v>3</v>
      </c>
      <c r="AM18" s="16">
        <f>S74</f>
        <v>0</v>
      </c>
      <c r="AN18" s="16" t="e">
        <f>#REF!</f>
        <v>#REF!</v>
      </c>
      <c r="AO18" s="16">
        <f>S73</f>
        <v>0</v>
      </c>
      <c r="AP18" s="16" t="e">
        <f>#REF!</f>
        <v>#REF!</v>
      </c>
    </row>
    <row r="19" spans="1:42" hidden="1" x14ac:dyDescent="0.2">
      <c r="A19" s="119" t="s">
        <v>118</v>
      </c>
      <c r="B19" s="54" t="str">
        <f>AK1&amp;""&amp;C4</f>
        <v>سعر الذهب المخلوط ب0</v>
      </c>
      <c r="C19" s="41" t="str">
        <f t="shared" ref="C19:C22" si="13">IFERROR(AP2,"")</f>
        <v/>
      </c>
      <c r="S19" s="91"/>
      <c r="T19" s="91" t="s">
        <v>275</v>
      </c>
      <c r="U19" s="91">
        <v>2</v>
      </c>
      <c r="V19" s="91">
        <f>IF(AND(Y13=0),V13*1,IF(AND(Y13=0.2,Y17&gt;=0),V17*1,IF(AND(Y13=0.4,Y16&gt;=0),V16*1,IF(AND(Y13=0.6,Y15&gt;=0),V15*1,IF(AND(Y13=0.8,Y14&gt;=0),V14*1,IF(AND(Y13&lt;0),"خطأ"))))))</f>
        <v>0</v>
      </c>
      <c r="W19" s="91">
        <f t="shared" si="8"/>
        <v>0</v>
      </c>
      <c r="X19" s="91">
        <f t="shared" si="9"/>
        <v>0</v>
      </c>
      <c r="Y19" s="91"/>
      <c r="Z19" s="91"/>
      <c r="AA19" s="16">
        <f>V19*(4/5)+X19</f>
        <v>0</v>
      </c>
      <c r="AB19" s="16">
        <f>Y12</f>
        <v>0</v>
      </c>
    </row>
    <row r="20" spans="1:42" hidden="1" x14ac:dyDescent="0.2">
      <c r="A20" s="119" t="s">
        <v>94</v>
      </c>
      <c r="B20" s="54" t="str">
        <f>AK1&amp;""&amp;C5</f>
        <v>سعر الذهب المخلوط ب0</v>
      </c>
      <c r="C20" s="41" t="str">
        <f t="shared" si="13"/>
        <v/>
      </c>
      <c r="S20" s="91"/>
      <c r="T20" s="91"/>
      <c r="U20" s="91"/>
      <c r="V20" s="91">
        <f>IF(X19&gt;=0,V19*1,"خطأ")</f>
        <v>0</v>
      </c>
      <c r="W20" s="91"/>
      <c r="X20" s="91">
        <f>X19</f>
        <v>0</v>
      </c>
      <c r="Y20" s="91"/>
      <c r="AH20" s="16" t="e">
        <f>AH18&amp;""&amp;AI18&amp;" "&amp;AJ18&amp;" "&amp;AK18&amp;" "&amp;AL18&amp;" "&amp;AM18&amp;" "&amp;AN18&amp;" "&amp;AO18&amp;" "&amp;AP18</f>
        <v>#REF!</v>
      </c>
    </row>
    <row r="21" spans="1:42" hidden="1" x14ac:dyDescent="0.2">
      <c r="A21" s="119" t="s">
        <v>95</v>
      </c>
      <c r="B21" s="54" t="str">
        <f>AK1&amp;""&amp;C6</f>
        <v>سعر الذهب المخلوط ب0</v>
      </c>
      <c r="C21" s="41" t="str">
        <f t="shared" si="13"/>
        <v/>
      </c>
      <c r="S21" s="91"/>
      <c r="T21" s="91"/>
      <c r="U21" s="91"/>
      <c r="V21" s="91" t="s">
        <v>8</v>
      </c>
      <c r="W21" s="91"/>
      <c r="X21" s="91" t="s">
        <v>9</v>
      </c>
      <c r="Y21" s="91"/>
      <c r="AC21" s="16">
        <f>V30-V23</f>
        <v>0</v>
      </c>
      <c r="AD21" s="16">
        <f>IF(AND(AC21=0),V30-0,IF(AND(AC21&gt;0),V30-3))</f>
        <v>0</v>
      </c>
      <c r="AE21" s="16">
        <f>IF(AND(AC21=0),X30-0,IF(AND(AC21&gt;0),X30+4))</f>
        <v>0</v>
      </c>
    </row>
    <row r="22" spans="1:42" hidden="1" x14ac:dyDescent="0.2">
      <c r="A22" s="119" t="s">
        <v>96</v>
      </c>
      <c r="B22" s="54" t="str">
        <f>AK1&amp;""&amp;C7</f>
        <v>سعر الذهب المخلوط ب0</v>
      </c>
      <c r="C22" s="41" t="str">
        <f t="shared" si="13"/>
        <v/>
      </c>
      <c r="S22" s="91"/>
      <c r="T22" s="91"/>
      <c r="U22" s="91"/>
      <c r="V22" s="17">
        <f>C144</f>
        <v>0</v>
      </c>
      <c r="W22" s="17"/>
      <c r="X22" s="17">
        <f>C145</f>
        <v>0</v>
      </c>
      <c r="Y22" s="16">
        <f>V22*4/3+X22</f>
        <v>0</v>
      </c>
    </row>
    <row r="23" spans="1:42" hidden="1" x14ac:dyDescent="0.2">
      <c r="A23" s="119" t="s">
        <v>97</v>
      </c>
      <c r="B23" s="53"/>
      <c r="C23" s="17"/>
      <c r="S23" s="91"/>
      <c r="T23" s="91"/>
      <c r="U23" s="91">
        <v>3</v>
      </c>
      <c r="V23" s="91">
        <f>E142</f>
        <v>0</v>
      </c>
      <c r="W23" s="91">
        <f>TRUNC(X23)</f>
        <v>0</v>
      </c>
      <c r="X23" s="91">
        <f>Y$22-(V23*4/3)</f>
        <v>0</v>
      </c>
      <c r="Y23" s="91">
        <f>ROUND(Z23,2)</f>
        <v>0</v>
      </c>
      <c r="Z23" s="16">
        <f>X23-W23</f>
        <v>0</v>
      </c>
      <c r="AD23" s="16">
        <f>IF(AND(AD21&lt;0),V30*1,IF(AND(AD21&gt;=0),AD21*1))</f>
        <v>0</v>
      </c>
      <c r="AE23" s="16">
        <f>IF(AND(AD21&lt;0),X30*1,IF(AND(AD21&gt;=0),AE21*1))</f>
        <v>0</v>
      </c>
    </row>
    <row r="24" spans="1:42" hidden="1" x14ac:dyDescent="0.2">
      <c r="A24" s="119" t="s">
        <v>98</v>
      </c>
      <c r="B24" s="55" t="s">
        <v>188</v>
      </c>
      <c r="C24" s="167">
        <v>5</v>
      </c>
      <c r="S24" s="91"/>
      <c r="T24" s="91"/>
      <c r="U24" s="91">
        <v>3</v>
      </c>
      <c r="V24" s="91">
        <f>V23+1</f>
        <v>1</v>
      </c>
      <c r="W24" s="91">
        <f t="shared" ref="W24:W29" si="14">TRUNC(X24)</f>
        <v>-1</v>
      </c>
      <c r="X24" s="91">
        <f t="shared" ref="X24:X29" si="15">Y$22-(V24*4/3)</f>
        <v>-1.3333333333333333</v>
      </c>
      <c r="Y24" s="91">
        <f t="shared" ref="Y24:Y28" si="16">ROUND(Z24,2)</f>
        <v>-0.33</v>
      </c>
      <c r="Z24" s="16">
        <f t="shared" ref="Z24:Z28" si="17">X24-W24</f>
        <v>-0.33333333333333326</v>
      </c>
    </row>
    <row r="25" spans="1:42" hidden="1" x14ac:dyDescent="0.2">
      <c r="A25" s="119" t="s">
        <v>99</v>
      </c>
      <c r="B25" s="55" t="s">
        <v>187</v>
      </c>
      <c r="C25" s="167">
        <v>800</v>
      </c>
      <c r="S25" s="91"/>
      <c r="T25" s="91"/>
      <c r="U25" s="91">
        <v>3</v>
      </c>
      <c r="V25" s="91">
        <f t="shared" ref="V25:V28" si="18">V24+1</f>
        <v>2</v>
      </c>
      <c r="W25" s="91">
        <f t="shared" si="14"/>
        <v>-2</v>
      </c>
      <c r="X25" s="91">
        <f t="shared" si="15"/>
        <v>-2.6666666666666665</v>
      </c>
      <c r="Y25" s="91">
        <f t="shared" si="16"/>
        <v>-0.67</v>
      </c>
      <c r="Z25" s="16">
        <f t="shared" si="17"/>
        <v>-0.66666666666666652</v>
      </c>
    </row>
    <row r="26" spans="1:42" hidden="1" x14ac:dyDescent="0.2">
      <c r="A26" s="119" t="s">
        <v>119</v>
      </c>
      <c r="B26" s="55" t="str">
        <f>AK2&amp;""&amp;C8</f>
        <v>سعر الفضة المخلوطة ب0</v>
      </c>
      <c r="C26" s="41">
        <f>(C25/1000)*B58*C24</f>
        <v>0</v>
      </c>
      <c r="S26" s="91"/>
      <c r="T26" s="91"/>
      <c r="U26" s="91">
        <v>3</v>
      </c>
      <c r="V26" s="91">
        <f t="shared" si="18"/>
        <v>3</v>
      </c>
      <c r="W26" s="91">
        <f t="shared" si="14"/>
        <v>-4</v>
      </c>
      <c r="X26" s="91">
        <f t="shared" si="15"/>
        <v>-4</v>
      </c>
      <c r="Y26" s="91">
        <f t="shared" si="16"/>
        <v>0</v>
      </c>
      <c r="Z26" s="16">
        <f t="shared" si="17"/>
        <v>0</v>
      </c>
    </row>
    <row r="27" spans="1:42" hidden="1" x14ac:dyDescent="0.2">
      <c r="A27" s="119" t="s">
        <v>100</v>
      </c>
      <c r="B27" s="55" t="str">
        <f>AK2&amp;""&amp;C4</f>
        <v>سعر الفضة المخلوطة ب0</v>
      </c>
      <c r="C27" s="41" t="str">
        <f>IFERROR(AQ1,"")</f>
        <v/>
      </c>
      <c r="S27" s="91"/>
      <c r="T27" s="91"/>
      <c r="U27" s="91">
        <v>3</v>
      </c>
      <c r="V27" s="91">
        <f t="shared" si="18"/>
        <v>4</v>
      </c>
      <c r="W27" s="91">
        <f t="shared" si="14"/>
        <v>-5</v>
      </c>
      <c r="X27" s="91">
        <f t="shared" si="15"/>
        <v>-5.333333333333333</v>
      </c>
      <c r="Y27" s="91">
        <f t="shared" si="16"/>
        <v>-0.33</v>
      </c>
      <c r="Z27" s="16">
        <f t="shared" si="17"/>
        <v>-0.33333333333333304</v>
      </c>
    </row>
    <row r="28" spans="1:42" hidden="1" x14ac:dyDescent="0.2">
      <c r="A28" s="119" t="s">
        <v>101</v>
      </c>
      <c r="B28" s="55" t="str">
        <f>AK2&amp;""&amp;C5</f>
        <v>سعر الفضة المخلوطة ب0</v>
      </c>
      <c r="C28" s="41" t="str">
        <f t="shared" ref="C28:C30" si="19">IFERROR(AQ2,"")</f>
        <v/>
      </c>
      <c r="S28" s="91"/>
      <c r="T28" s="91"/>
      <c r="U28" s="91">
        <v>3</v>
      </c>
      <c r="V28" s="91">
        <f t="shared" si="18"/>
        <v>5</v>
      </c>
      <c r="W28" s="91">
        <f t="shared" si="14"/>
        <v>-6</v>
      </c>
      <c r="X28" s="91">
        <f t="shared" si="15"/>
        <v>-6.666666666666667</v>
      </c>
      <c r="Y28" s="91">
        <f t="shared" si="16"/>
        <v>-0.67</v>
      </c>
      <c r="Z28" s="16">
        <f t="shared" si="17"/>
        <v>-0.66666666666666696</v>
      </c>
    </row>
    <row r="29" spans="1:42" hidden="1" x14ac:dyDescent="0.2">
      <c r="A29" s="119" t="s">
        <v>102</v>
      </c>
      <c r="B29" s="55" t="str">
        <f>AK2&amp;""&amp;C6</f>
        <v>سعر الفضة المخلوطة ب0</v>
      </c>
      <c r="C29" s="41" t="str">
        <f t="shared" si="19"/>
        <v/>
      </c>
      <c r="S29" s="91"/>
      <c r="T29" s="91"/>
      <c r="U29" s="91">
        <v>3</v>
      </c>
      <c r="V29" s="91">
        <f>IF(AND(Y23=0),V23*1,IF(AND(Y23=0.67,Y25&gt;=0),V25*1,IF(AND(Y23=0.33,Y24&gt;=0),V24*1,IF(AND(Y23&lt;0),"خطأ"))))</f>
        <v>0</v>
      </c>
      <c r="W29" s="91">
        <f t="shared" si="14"/>
        <v>0</v>
      </c>
      <c r="X29" s="91">
        <f t="shared" si="15"/>
        <v>0</v>
      </c>
      <c r="Y29" s="91"/>
      <c r="Z29" s="91"/>
      <c r="AA29" s="16">
        <f>V29*(4/3)+X29</f>
        <v>0</v>
      </c>
      <c r="AB29" s="16">
        <f>Y22</f>
        <v>0</v>
      </c>
    </row>
    <row r="30" spans="1:42" hidden="1" x14ac:dyDescent="0.2">
      <c r="A30" s="119" t="s">
        <v>123</v>
      </c>
      <c r="B30" s="55" t="str">
        <f>AK2&amp;""&amp;C7</f>
        <v>سعر الفضة المخلوطة ب0</v>
      </c>
      <c r="C30" s="41" t="str">
        <f t="shared" si="19"/>
        <v/>
      </c>
      <c r="S30" s="91"/>
      <c r="T30" s="91"/>
      <c r="U30" s="91"/>
      <c r="V30" s="91">
        <f>IF(X29&gt;=0,V29*1,"خطأ")</f>
        <v>0</v>
      </c>
      <c r="W30" s="91"/>
      <c r="X30" s="91">
        <f>X29</f>
        <v>0</v>
      </c>
      <c r="Y30" s="91"/>
    </row>
    <row r="31" spans="1:42" hidden="1" x14ac:dyDescent="0.2">
      <c r="A31" s="119" t="s">
        <v>120</v>
      </c>
      <c r="B31" s="53"/>
      <c r="C31" s="17"/>
      <c r="S31" s="91"/>
      <c r="T31" s="91"/>
      <c r="U31" s="91"/>
      <c r="V31" s="91" t="s">
        <v>9</v>
      </c>
      <c r="W31" s="91"/>
      <c r="X31" s="91" t="s">
        <v>8</v>
      </c>
      <c r="Y31" s="91"/>
      <c r="AC31" s="16">
        <f>V40-V33</f>
        <v>0</v>
      </c>
      <c r="AD31" s="16">
        <f>IF(AND(AC31=0),V40-0,IF(AND(AC31&gt;0),V40-4))</f>
        <v>0</v>
      </c>
      <c r="AE31" s="16">
        <f>IF(AND(AC31=0),X40-0,IF(AND(AC31&gt;0),X40+3))</f>
        <v>0</v>
      </c>
    </row>
    <row r="32" spans="1:42" hidden="1" x14ac:dyDescent="0.2">
      <c r="A32" s="119" t="s">
        <v>121</v>
      </c>
      <c r="S32" s="91"/>
      <c r="T32" s="91"/>
      <c r="U32" s="91"/>
      <c r="V32" s="17">
        <f>C145</f>
        <v>0</v>
      </c>
      <c r="W32" s="17"/>
      <c r="X32" s="17">
        <f>C144</f>
        <v>0</v>
      </c>
      <c r="Y32" s="16">
        <f>V32*3/4+X32</f>
        <v>0</v>
      </c>
    </row>
    <row r="33" spans="1:31" hidden="1" x14ac:dyDescent="0.2">
      <c r="A33" s="119" t="s">
        <v>103</v>
      </c>
      <c r="S33" s="91"/>
      <c r="T33" s="91"/>
      <c r="U33" s="91">
        <v>4</v>
      </c>
      <c r="V33" s="91">
        <f>E145</f>
        <v>0</v>
      </c>
      <c r="W33" s="91">
        <f>TRUNC(X33)</f>
        <v>0</v>
      </c>
      <c r="X33" s="91">
        <f>Y$32-(V33*3/4)</f>
        <v>0</v>
      </c>
      <c r="Y33" s="91">
        <f>ROUND(Z33,2)</f>
        <v>0</v>
      </c>
      <c r="Z33" s="16">
        <f>X33-W33</f>
        <v>0</v>
      </c>
      <c r="AD33" s="16">
        <f>IF(AND(AD31&lt;0),V40*1,IF(AND(AD31&gt;=0),AD31*1))</f>
        <v>0</v>
      </c>
      <c r="AE33" s="16">
        <f>IF(AND(AD31&lt;0),X40*1,IF(AND(AD31&gt;=0),AE31*1))</f>
        <v>0</v>
      </c>
    </row>
    <row r="34" spans="1:31" hidden="1" x14ac:dyDescent="0.2">
      <c r="A34" s="119" t="s">
        <v>104</v>
      </c>
      <c r="S34" s="91"/>
      <c r="T34" s="91"/>
      <c r="U34" s="91">
        <v>4</v>
      </c>
      <c r="V34" s="91">
        <f>V33+1</f>
        <v>1</v>
      </c>
      <c r="W34" s="91">
        <f t="shared" ref="W34:W40" si="20">TRUNC(X34)</f>
        <v>0</v>
      </c>
      <c r="X34" s="91">
        <f t="shared" ref="X34:X39" si="21">Y$32-(V34*3/4)</f>
        <v>-0.75</v>
      </c>
      <c r="Y34" s="91">
        <f t="shared" ref="Y34:Y38" si="22">ROUND(Z34,2)</f>
        <v>-0.75</v>
      </c>
      <c r="Z34" s="16">
        <f t="shared" ref="Z34:Z38" si="23">X34-W34</f>
        <v>-0.75</v>
      </c>
    </row>
    <row r="35" spans="1:31" hidden="1" x14ac:dyDescent="0.2">
      <c r="A35" s="119" t="s">
        <v>105</v>
      </c>
      <c r="S35" s="91"/>
      <c r="T35" s="91"/>
      <c r="U35" s="91">
        <v>4</v>
      </c>
      <c r="V35" s="91">
        <f t="shared" ref="V35:V38" si="24">V34+1</f>
        <v>2</v>
      </c>
      <c r="W35" s="91">
        <f t="shared" si="20"/>
        <v>-1</v>
      </c>
      <c r="X35" s="91">
        <f t="shared" si="21"/>
        <v>-1.5</v>
      </c>
      <c r="Y35" s="91">
        <f t="shared" si="22"/>
        <v>-0.5</v>
      </c>
      <c r="Z35" s="16">
        <f t="shared" si="23"/>
        <v>-0.5</v>
      </c>
    </row>
    <row r="36" spans="1:31" hidden="1" x14ac:dyDescent="0.2">
      <c r="A36" s="119" t="s">
        <v>124</v>
      </c>
      <c r="S36" s="91"/>
      <c r="T36" s="91"/>
      <c r="U36" s="91">
        <v>4</v>
      </c>
      <c r="V36" s="91">
        <f t="shared" si="24"/>
        <v>3</v>
      </c>
      <c r="W36" s="91">
        <f t="shared" si="20"/>
        <v>-2</v>
      </c>
      <c r="X36" s="91">
        <f t="shared" si="21"/>
        <v>-2.25</v>
      </c>
      <c r="Y36" s="91">
        <f t="shared" si="22"/>
        <v>-0.25</v>
      </c>
      <c r="Z36" s="16">
        <f t="shared" si="23"/>
        <v>-0.25</v>
      </c>
    </row>
    <row r="37" spans="1:31" hidden="1" x14ac:dyDescent="0.2">
      <c r="A37" s="119" t="s">
        <v>106</v>
      </c>
      <c r="S37" s="91"/>
      <c r="T37" s="91"/>
      <c r="U37" s="91">
        <v>4</v>
      </c>
      <c r="V37" s="91">
        <f t="shared" si="24"/>
        <v>4</v>
      </c>
      <c r="W37" s="91">
        <f t="shared" si="20"/>
        <v>-3</v>
      </c>
      <c r="X37" s="91">
        <f t="shared" si="21"/>
        <v>-3</v>
      </c>
      <c r="Y37" s="91">
        <f t="shared" si="22"/>
        <v>0</v>
      </c>
      <c r="Z37" s="16">
        <f t="shared" si="23"/>
        <v>0</v>
      </c>
    </row>
    <row r="38" spans="1:31" hidden="1" x14ac:dyDescent="0.2">
      <c r="A38" s="119" t="s">
        <v>107</v>
      </c>
      <c r="S38" s="91"/>
      <c r="T38" s="91"/>
      <c r="U38" s="91"/>
      <c r="V38" s="91">
        <f t="shared" si="24"/>
        <v>5</v>
      </c>
      <c r="W38" s="91">
        <f t="shared" si="20"/>
        <v>-3</v>
      </c>
      <c r="X38" s="91">
        <f t="shared" si="21"/>
        <v>-3.75</v>
      </c>
      <c r="Y38" s="91">
        <f t="shared" si="22"/>
        <v>-0.75</v>
      </c>
      <c r="Z38" s="16">
        <f t="shared" si="23"/>
        <v>-0.75</v>
      </c>
    </row>
    <row r="39" spans="1:31" hidden="1" x14ac:dyDescent="0.2">
      <c r="A39" s="119" t="s">
        <v>108</v>
      </c>
      <c r="S39" s="91"/>
      <c r="T39" s="91"/>
      <c r="U39" s="91"/>
      <c r="V39" s="91">
        <f>IF(AND(Y33=0),V33*1,IF(AND(Y33=0.25,Y36&gt;=0),V36*1,IF(AND(Y33=0.5,Y35&gt;=0),V35*1,IF(AND(Y33=0.75,Y34&gt;=0),V34*1,IF(AND(Y33&lt;0),"خطأ")))))</f>
        <v>0</v>
      </c>
      <c r="W39" s="91">
        <f t="shared" si="20"/>
        <v>0</v>
      </c>
      <c r="X39" s="91">
        <f t="shared" si="21"/>
        <v>0</v>
      </c>
      <c r="Y39" s="91"/>
      <c r="Z39" s="91"/>
      <c r="AA39" s="16">
        <f>V39*(3/4)+X39</f>
        <v>0</v>
      </c>
      <c r="AB39" s="16">
        <f>Y32</f>
        <v>0</v>
      </c>
    </row>
    <row r="40" spans="1:31" hidden="1" x14ac:dyDescent="0.2">
      <c r="A40" s="119" t="s">
        <v>109</v>
      </c>
      <c r="S40" s="91"/>
      <c r="T40" s="91"/>
      <c r="U40" s="91"/>
      <c r="V40" s="91">
        <f>IF(X39&gt;=0,V39*1,"خطأ")</f>
        <v>0</v>
      </c>
      <c r="W40" s="91">
        <f t="shared" si="20"/>
        <v>0</v>
      </c>
      <c r="X40" s="91">
        <f>X39</f>
        <v>0</v>
      </c>
      <c r="Y40" s="91"/>
    </row>
    <row r="41" spans="1:31" hidden="1" x14ac:dyDescent="0.2">
      <c r="A41" s="119" t="s">
        <v>110</v>
      </c>
      <c r="S41" s="91"/>
      <c r="T41" s="91"/>
      <c r="U41" s="91"/>
      <c r="V41" s="91"/>
      <c r="W41" s="91"/>
      <c r="X41" s="91"/>
      <c r="Y41" s="91"/>
    </row>
    <row r="42" spans="1:31" hidden="1" x14ac:dyDescent="0.2">
      <c r="A42" s="119" t="s">
        <v>111</v>
      </c>
      <c r="S42" s="91"/>
      <c r="T42" s="91"/>
      <c r="U42" s="91"/>
      <c r="V42" s="91"/>
      <c r="W42" s="91"/>
      <c r="X42" s="91"/>
      <c r="Y42" s="91"/>
    </row>
    <row r="43" spans="1:31" hidden="1" x14ac:dyDescent="0.2">
      <c r="A43" s="119" t="s">
        <v>112</v>
      </c>
      <c r="S43" s="91"/>
      <c r="T43" s="91"/>
      <c r="U43" s="91"/>
      <c r="V43" s="91"/>
      <c r="W43" s="91"/>
      <c r="X43" s="91"/>
      <c r="Y43" s="91"/>
    </row>
    <row r="44" spans="1:31" hidden="1" x14ac:dyDescent="0.2">
      <c r="A44" s="119" t="s">
        <v>113</v>
      </c>
      <c r="U44" s="91"/>
      <c r="V44" s="91"/>
      <c r="W44" s="91"/>
      <c r="X44" s="91"/>
      <c r="Y44" s="91"/>
    </row>
    <row r="45" spans="1:31" hidden="1" x14ac:dyDescent="0.2">
      <c r="A45" s="119" t="s">
        <v>114</v>
      </c>
      <c r="U45" s="91"/>
      <c r="V45" s="91"/>
      <c r="W45" s="91"/>
      <c r="X45" s="91"/>
      <c r="Y45" s="91"/>
    </row>
    <row r="46" spans="1:31" hidden="1" x14ac:dyDescent="0.2">
      <c r="A46" s="119" t="s">
        <v>115</v>
      </c>
      <c r="U46" s="91"/>
      <c r="V46" s="91"/>
      <c r="W46" s="91"/>
      <c r="X46" s="91"/>
      <c r="Y46" s="91"/>
    </row>
    <row r="47" spans="1:31" hidden="1" x14ac:dyDescent="0.2">
      <c r="A47" s="119" t="s">
        <v>116</v>
      </c>
      <c r="U47" s="91"/>
      <c r="V47" s="91"/>
      <c r="W47" s="91"/>
      <c r="X47" s="91"/>
      <c r="Y47" s="91"/>
    </row>
    <row r="48" spans="1:31" hidden="1" x14ac:dyDescent="0.2">
      <c r="A48" s="119" t="s">
        <v>122</v>
      </c>
      <c r="U48" s="91"/>
      <c r="V48" s="91"/>
      <c r="W48" s="91"/>
      <c r="X48" s="91"/>
      <c r="Y48" s="91"/>
    </row>
    <row r="49" spans="1:34" hidden="1" x14ac:dyDescent="0.2">
      <c r="A49" s="119" t="s">
        <v>67</v>
      </c>
      <c r="U49" s="91"/>
      <c r="V49" s="91"/>
      <c r="W49" s="91"/>
      <c r="X49" s="91"/>
      <c r="Y49" s="91"/>
    </row>
    <row r="50" spans="1:34" hidden="1" x14ac:dyDescent="0.2">
      <c r="A50" s="119" t="s">
        <v>68</v>
      </c>
    </row>
    <row r="51" spans="1:34" hidden="1" x14ac:dyDescent="0.2">
      <c r="A51" s="119" t="s">
        <v>69</v>
      </c>
    </row>
    <row r="52" spans="1:34" hidden="1" x14ac:dyDescent="0.2">
      <c r="A52" s="119" t="s">
        <v>163</v>
      </c>
    </row>
    <row r="53" spans="1:34" hidden="1" x14ac:dyDescent="0.2">
      <c r="A53" s="119" t="s">
        <v>164</v>
      </c>
    </row>
    <row r="54" spans="1:34" hidden="1" x14ac:dyDescent="0.2">
      <c r="A54" s="119" t="s">
        <v>165</v>
      </c>
    </row>
    <row r="55" spans="1:34" ht="16.5" hidden="1" customHeight="1" x14ac:dyDescent="0.2">
      <c r="A55" s="119" t="s">
        <v>166</v>
      </c>
    </row>
    <row r="56" spans="1:34" ht="17.25" hidden="1" customHeight="1" x14ac:dyDescent="0.2">
      <c r="A56" s="121">
        <v>31.103476799999999</v>
      </c>
      <c r="B56" s="57"/>
    </row>
    <row r="57" spans="1:34" ht="14.25" hidden="1" customHeight="1" x14ac:dyDescent="0.2">
      <c r="A57" s="122" t="str">
        <f>AM1&amp;""&amp;C8</f>
        <v>سعر جرام الذهب ب0</v>
      </c>
      <c r="B57" s="46">
        <f>C13/A56</f>
        <v>0</v>
      </c>
      <c r="C57" s="1"/>
      <c r="D57" s="58"/>
      <c r="E57" s="6"/>
      <c r="F57" s="6"/>
      <c r="G57" s="6"/>
      <c r="H57" s="6"/>
      <c r="N57" s="16">
        <f>B131</f>
        <v>5</v>
      </c>
      <c r="O57" s="16" t="b">
        <f>IF(N57&gt;=130,N57*1)</f>
        <v>0</v>
      </c>
      <c r="P57" s="16" t="b">
        <f>O57</f>
        <v>0</v>
      </c>
      <c r="Q57" s="16">
        <f>P57-130</f>
        <v>-130</v>
      </c>
      <c r="R57" s="16">
        <f>TRUNC(Q57,-1)</f>
        <v>-130</v>
      </c>
      <c r="U57" s="16">
        <f>B142</f>
        <v>350</v>
      </c>
      <c r="V57" s="16">
        <f>IF(U57&gt;=60,U57*1)</f>
        <v>350</v>
      </c>
      <c r="W57" s="16">
        <f>V57</f>
        <v>350</v>
      </c>
      <c r="X57" s="16">
        <f>W57-60</f>
        <v>290</v>
      </c>
      <c r="Y57" s="16">
        <f>TRUNC(X57,-1)</f>
        <v>290</v>
      </c>
      <c r="AA57" s="16" t="s">
        <v>16</v>
      </c>
      <c r="AB57" s="16">
        <f>B153</f>
        <v>105</v>
      </c>
      <c r="AC57" s="23" t="str">
        <f>IF(AND(AB57&gt;=0,AB57&lt;40),"لا توجد زكاة",IF(AND(AB57&gt;=40,AB57&lt;=120),"1",IF(AND(AB57&gt;=121,AB57&lt;=200),"2",IF(AND(AB57&gt;=201,AB57&lt;=399),"3",IF(AND(AB57&gt;=400,AB57&lt;=10^200),TRUNC(AB57,-2)/100)))))</f>
        <v>1</v>
      </c>
      <c r="AD57" s="16" t="s">
        <v>17</v>
      </c>
      <c r="AE57" s="25" t="s">
        <v>66</v>
      </c>
      <c r="AF57" s="155" t="s">
        <v>256</v>
      </c>
      <c r="AG57" s="16" t="str">
        <f>AC57&amp;" "&amp;AE57&amp;" "&amp;AF57</f>
        <v>1 من الغنم (الثني من المعز  والجذع من الضأن)</v>
      </c>
    </row>
    <row r="58" spans="1:34" ht="14.25" hidden="1" customHeight="1" x14ac:dyDescent="0.25">
      <c r="A58" s="122" t="str">
        <f>AM2&amp;""&amp;C8</f>
        <v>سعر جرام الفضة ب0</v>
      </c>
      <c r="B58" s="46">
        <f>C14/A56</f>
        <v>0</v>
      </c>
      <c r="C58" s="1"/>
      <c r="D58" s="59"/>
      <c r="E58" s="6"/>
      <c r="F58" s="6"/>
      <c r="G58" s="6"/>
      <c r="H58" s="6"/>
      <c r="Q58" s="16">
        <f>R57</f>
        <v>-130</v>
      </c>
      <c r="R58" s="16">
        <f>Q58/10</f>
        <v>-13</v>
      </c>
      <c r="X58" s="16">
        <f>Y57</f>
        <v>290</v>
      </c>
      <c r="Y58" s="16">
        <f>X58/10</f>
        <v>29</v>
      </c>
      <c r="AD58" s="16" t="s">
        <v>31</v>
      </c>
      <c r="AE58" s="16">
        <f>B158/20</f>
        <v>5</v>
      </c>
      <c r="AG58" s="16" t="s">
        <v>257</v>
      </c>
    </row>
    <row r="59" spans="1:34" ht="14.25" hidden="1" customHeight="1" x14ac:dyDescent="0.2">
      <c r="A59" s="122" t="str">
        <f>AM3&amp;""&amp;C8</f>
        <v>نصاب الذهب 85 جرام وهذا يعادل ب0</v>
      </c>
      <c r="B59" s="46">
        <f>85*B57</f>
        <v>0</v>
      </c>
      <c r="C59" s="1"/>
      <c r="D59" s="6"/>
      <c r="E59" s="6"/>
      <c r="F59" s="6"/>
      <c r="G59" s="6"/>
      <c r="H59" s="6"/>
      <c r="Q59" s="16">
        <f>R58</f>
        <v>-13</v>
      </c>
      <c r="R59" s="16">
        <f>Q59*0.25</f>
        <v>-3.25</v>
      </c>
      <c r="X59" s="16">
        <f>Y58</f>
        <v>29</v>
      </c>
      <c r="Y59" s="16">
        <f>X59*(1/3)</f>
        <v>9.6666666666666661</v>
      </c>
      <c r="AD59" s="16" t="s">
        <v>32</v>
      </c>
      <c r="AE59" s="16">
        <f>B158/10</f>
        <v>10</v>
      </c>
    </row>
    <row r="60" spans="1:34" ht="14.25" hidden="1" customHeight="1" x14ac:dyDescent="0.2">
      <c r="A60" s="122" t="str">
        <f>AM4&amp;""&amp;C8</f>
        <v>نصاب الفضة 595 جرام وهذا يعادل ب0</v>
      </c>
      <c r="B60" s="46">
        <f>595*B58</f>
        <v>0</v>
      </c>
      <c r="C60" s="1"/>
      <c r="D60" s="6"/>
      <c r="E60" s="6"/>
      <c r="F60" s="6"/>
      <c r="G60" s="6"/>
      <c r="H60" s="6"/>
      <c r="Q60" s="16">
        <f>R59</f>
        <v>-3.25</v>
      </c>
      <c r="R60" s="16">
        <f>3.25+Q60</f>
        <v>0</v>
      </c>
      <c r="X60" s="16">
        <f>Y59</f>
        <v>9.6666666666666661</v>
      </c>
      <c r="Y60" s="16">
        <f>2+X60</f>
        <v>11.666666666666666</v>
      </c>
      <c r="AE60" s="16">
        <f>AE59-AE58</f>
        <v>5</v>
      </c>
      <c r="AG60" s="16" t="str">
        <f>INDEX(AG57:AG58,AH60)</f>
        <v>1 من الغنم (الثني من المعز  والجذع من الضأن)</v>
      </c>
      <c r="AH60" s="16" t="str">
        <f>IF(B153&gt;=40,"1","2")</f>
        <v>1</v>
      </c>
    </row>
    <row r="61" spans="1:34" ht="14.25" hidden="1" customHeight="1" x14ac:dyDescent="0.2">
      <c r="A61" s="122" t="str">
        <f>AM5&amp;""&amp;C8</f>
        <v>الدينار الشرعي (المثقال) يعادل ب0</v>
      </c>
      <c r="B61" s="46">
        <f>4.25*B57</f>
        <v>0</v>
      </c>
      <c r="C61" s="1"/>
      <c r="D61" s="6"/>
      <c r="E61" s="6"/>
      <c r="F61" s="6"/>
      <c r="G61" s="6"/>
      <c r="H61" s="6"/>
      <c r="Q61" s="16">
        <f>R60</f>
        <v>0</v>
      </c>
      <c r="R61" s="16">
        <f>INT(Q61)</f>
        <v>0</v>
      </c>
      <c r="X61" s="16">
        <f>Y60</f>
        <v>11.666666666666666</v>
      </c>
      <c r="Y61" s="16">
        <f>INT(X61)</f>
        <v>11</v>
      </c>
      <c r="AE61" s="16">
        <f>((B159/(B159+B160))*AE60)+AE58</f>
        <v>8.3333333333333321</v>
      </c>
    </row>
    <row r="62" spans="1:34" ht="14.25" hidden="1" customHeight="1" x14ac:dyDescent="0.2">
      <c r="A62" s="122" t="str">
        <f>AM6&amp;""&amp;C8</f>
        <v>الدرهم الشرعي يعادل ب0</v>
      </c>
      <c r="B62" s="46">
        <f>2.975*B58</f>
        <v>0</v>
      </c>
      <c r="C62" s="1"/>
      <c r="D62" s="6"/>
      <c r="E62" s="6"/>
      <c r="F62" s="6"/>
      <c r="G62" s="6"/>
      <c r="H62" s="6"/>
      <c r="P62" s="16" t="s">
        <v>0</v>
      </c>
      <c r="Q62" s="16">
        <f>R62/0.25</f>
        <v>0</v>
      </c>
      <c r="R62" s="16">
        <f>Q61-R61</f>
        <v>0</v>
      </c>
      <c r="W62" s="16" t="s">
        <v>8</v>
      </c>
      <c r="X62" s="16">
        <f>Y62/(1/3)</f>
        <v>1.9999999999999982</v>
      </c>
      <c r="Y62" s="16">
        <f>X61-Y61</f>
        <v>0.66666666666666607</v>
      </c>
    </row>
    <row r="63" spans="1:34" ht="14.25" hidden="1" customHeight="1" x14ac:dyDescent="0.2">
      <c r="A63" s="122" t="str">
        <f>AM7&amp;""&amp;C8</f>
        <v>دية الحر بالذهب 4.25 كيلو جرام وتعادل ب0</v>
      </c>
      <c r="B63" s="46">
        <f>4.25*1000*B57</f>
        <v>0</v>
      </c>
      <c r="C63" s="1"/>
      <c r="D63" s="6"/>
      <c r="E63" s="6"/>
      <c r="F63" s="6"/>
      <c r="G63" s="6"/>
      <c r="H63" s="6"/>
      <c r="P63" s="16" t="s">
        <v>1</v>
      </c>
      <c r="Q63" s="16">
        <f>INT(R63)</f>
        <v>0</v>
      </c>
      <c r="R63" s="16">
        <f>R60-Q62</f>
        <v>0</v>
      </c>
      <c r="W63" s="16" t="s">
        <v>9</v>
      </c>
      <c r="X63" s="16">
        <f>INT(Y63)</f>
        <v>9</v>
      </c>
      <c r="Y63" s="16">
        <f>Y60-X62</f>
        <v>9.6666666666666679</v>
      </c>
    </row>
    <row r="64" spans="1:34" ht="14.25" hidden="1" customHeight="1" x14ac:dyDescent="0.2">
      <c r="A64" s="122" t="str">
        <f>AM8&amp;""&amp;C8</f>
        <v>دية الحر بالفضة 35.7 كيلو جرام وتعادل ب0</v>
      </c>
      <c r="B64" s="46">
        <f>35.7*1000*B58</f>
        <v>0</v>
      </c>
      <c r="C64" s="1"/>
      <c r="D64" s="6"/>
      <c r="E64" s="6"/>
      <c r="F64" s="6"/>
      <c r="G64" s="6"/>
      <c r="H64" s="6"/>
      <c r="P64" s="16" t="s">
        <v>2</v>
      </c>
      <c r="Q64" s="16">
        <f>Q63*4/5</f>
        <v>0</v>
      </c>
      <c r="W64" s="16" t="s">
        <v>10</v>
      </c>
      <c r="X64" s="16">
        <f>X63*3/4</f>
        <v>6.75</v>
      </c>
    </row>
    <row r="65" spans="1:33" ht="14.25" hidden="1" customHeight="1" x14ac:dyDescent="0.2">
      <c r="A65" s="122" t="str">
        <f>AM9&amp;""&amp;C8</f>
        <v>نصاب قطع يد السارق بالذهب 1.0625 جرام وب0</v>
      </c>
      <c r="B65" s="46">
        <f>1.0625*B57</f>
        <v>0</v>
      </c>
      <c r="C65" s="1"/>
      <c r="D65" s="6"/>
      <c r="E65" s="6"/>
      <c r="F65" s="6"/>
      <c r="G65" s="6"/>
      <c r="H65" s="6"/>
      <c r="P65" s="16" t="s">
        <v>4</v>
      </c>
      <c r="Q65" s="16">
        <f>Q62*1.25+Q63</f>
        <v>0</v>
      </c>
      <c r="W65" s="16" t="s">
        <v>4</v>
      </c>
      <c r="X65" s="16">
        <f>(X62*4/3)+X63</f>
        <v>11.666666666666664</v>
      </c>
    </row>
    <row r="66" spans="1:33" ht="14.25" hidden="1" customHeight="1" x14ac:dyDescent="0.2">
      <c r="A66" s="122" t="str">
        <f>AM10&amp;""&amp;C8</f>
        <v>نصاب قطع يد السارق بالفضة 8.925 جرام وب0</v>
      </c>
      <c r="B66" s="46">
        <f>8.925*B58</f>
        <v>0</v>
      </c>
      <c r="C66" s="1"/>
      <c r="D66" s="6"/>
      <c r="E66" s="6"/>
      <c r="F66" s="6"/>
      <c r="G66" s="6"/>
      <c r="H66" s="6"/>
      <c r="Q66" s="16">
        <f>TRUNC(Q65,0)</f>
        <v>0</v>
      </c>
      <c r="X66" s="16">
        <f>TRUNC(X65,0)</f>
        <v>11</v>
      </c>
    </row>
    <row r="67" spans="1:33" ht="14.25" hidden="1" customHeight="1" x14ac:dyDescent="0.2">
      <c r="A67" s="25"/>
      <c r="B67" s="53"/>
      <c r="C67" s="1"/>
      <c r="D67" s="6"/>
      <c r="E67" s="6"/>
      <c r="F67" s="6"/>
      <c r="G67" s="6"/>
      <c r="H67" s="6"/>
      <c r="Q67" s="16">
        <f>ABS(Q65-Q66)</f>
        <v>0</v>
      </c>
      <c r="X67" s="16">
        <f>ABS(X65-X66)</f>
        <v>0.6666666666666643</v>
      </c>
    </row>
    <row r="68" spans="1:33" ht="14.25" hidden="1" customHeight="1" x14ac:dyDescent="0.2">
      <c r="A68" s="81" t="str">
        <f>AM1&amp;""&amp;C4</f>
        <v>سعر جرام الذهب ب0</v>
      </c>
      <c r="B68" s="46" t="str">
        <f>IFERROR(AR2,"")</f>
        <v/>
      </c>
      <c r="C68" s="1"/>
      <c r="D68" s="6"/>
      <c r="E68" s="6"/>
      <c r="F68" s="6"/>
      <c r="G68" s="6"/>
      <c r="H68" s="6"/>
      <c r="P68" s="16" t="s">
        <v>3</v>
      </c>
      <c r="Q68" s="16">
        <f>TRUNC(Q64,0)</f>
        <v>0</v>
      </c>
      <c r="X68" s="16">
        <f>TRUNC(X64,0)</f>
        <v>6</v>
      </c>
    </row>
    <row r="69" spans="1:33" ht="14.25" hidden="1" customHeight="1" x14ac:dyDescent="0.2">
      <c r="A69" s="81" t="str">
        <f>AM2&amp;""&amp;C4</f>
        <v>سعر جرام الفضة ب0</v>
      </c>
      <c r="B69" s="46" t="str">
        <f t="shared" ref="B69:B77" si="25">IFERROR(AR3,"")</f>
        <v/>
      </c>
      <c r="E69" s="6"/>
      <c r="Q69" s="16">
        <f>ABS(Q64-Q68)</f>
        <v>0</v>
      </c>
      <c r="X69" s="16">
        <f>ABS(X64-X68)</f>
        <v>0.75</v>
      </c>
    </row>
    <row r="70" spans="1:33" ht="14.25" hidden="1" customHeight="1" x14ac:dyDescent="0.2">
      <c r="A70" s="81" t="str">
        <f>AM3&amp;""&amp;C4</f>
        <v>نصاب الذهب 85 جرام وهذا يعادل ب0</v>
      </c>
      <c r="B70" s="46" t="str">
        <f t="shared" si="25"/>
        <v/>
      </c>
      <c r="Q70" s="16">
        <f>IF(AND(Q62=0,Q67=0,Q69=0),Q64*1,IF(AND(Q62&gt;=0,Q67&gt;=0,Q69&gt;=0),Q62*0))</f>
        <v>0</v>
      </c>
      <c r="X70" s="16">
        <f>IF(AND(X62=0,X67=0,X69=0),X64*1,IF(AND(X62&gt;=0,X67&gt;=0,X69&gt;=0),X62*0))</f>
        <v>0</v>
      </c>
    </row>
    <row r="71" spans="1:33" ht="14.25" hidden="1" customHeight="1" x14ac:dyDescent="0.3">
      <c r="A71" s="81" t="str">
        <f>AM4&amp;""&amp;C4</f>
        <v>نصاب الفضة 595 جرام وهذا يعادل ب0</v>
      </c>
      <c r="B71" s="46" t="str">
        <f t="shared" si="25"/>
        <v/>
      </c>
      <c r="C71" s="60"/>
      <c r="P71" s="16" t="s">
        <v>5</v>
      </c>
      <c r="Q71" s="16">
        <f>Q63</f>
        <v>0</v>
      </c>
      <c r="R71" s="16" t="s">
        <v>3</v>
      </c>
      <c r="S71" s="16">
        <v>0</v>
      </c>
      <c r="T71" s="16" t="s">
        <v>1</v>
      </c>
      <c r="W71" s="16" t="s">
        <v>11</v>
      </c>
      <c r="X71" s="16">
        <f>X63</f>
        <v>9</v>
      </c>
      <c r="Y71" s="16" t="s">
        <v>3</v>
      </c>
      <c r="Z71" s="16">
        <v>0</v>
      </c>
      <c r="AA71" s="16" t="s">
        <v>9</v>
      </c>
    </row>
    <row r="72" spans="1:33" ht="14.25" hidden="1" customHeight="1" x14ac:dyDescent="0.2">
      <c r="A72" s="81" t="str">
        <f>AM5&amp;""&amp;C4</f>
        <v>الدينار الشرعي (المثقال) يعادل ب0</v>
      </c>
      <c r="B72" s="46" t="str">
        <f t="shared" si="25"/>
        <v/>
      </c>
      <c r="P72" s="16" t="s">
        <v>6</v>
      </c>
      <c r="Q72" s="16">
        <f>Q62</f>
        <v>0</v>
      </c>
      <c r="R72" s="16" t="s">
        <v>3</v>
      </c>
      <c r="S72" s="16">
        <f>Q70</f>
        <v>0</v>
      </c>
      <c r="T72" s="16" t="s">
        <v>0</v>
      </c>
      <c r="W72" s="16" t="s">
        <v>12</v>
      </c>
      <c r="X72" s="16">
        <f>X62</f>
        <v>1.9999999999999982</v>
      </c>
      <c r="Y72" s="16" t="s">
        <v>3</v>
      </c>
      <c r="Z72" s="16">
        <f>X70</f>
        <v>0</v>
      </c>
      <c r="AA72" s="16" t="s">
        <v>8</v>
      </c>
    </row>
    <row r="73" spans="1:33" ht="14.25" hidden="1" customHeight="1" x14ac:dyDescent="0.2">
      <c r="A73" s="81" t="str">
        <f>AM6&amp;""&amp;C4</f>
        <v>الدرهم الشرعي يعادل ب0</v>
      </c>
      <c r="B73" s="46" t="str">
        <f t="shared" si="25"/>
        <v/>
      </c>
      <c r="P73" s="16" t="s">
        <v>5</v>
      </c>
      <c r="Q73" s="16">
        <f>Q71</f>
        <v>0</v>
      </c>
      <c r="R73" s="16" t="s">
        <v>3</v>
      </c>
      <c r="S73" s="16">
        <f>IF(S72=0,Q73*1,Q73*0)</f>
        <v>0</v>
      </c>
      <c r="T73" s="16" t="s">
        <v>1</v>
      </c>
      <c r="W73" s="16" t="s">
        <v>11</v>
      </c>
      <c r="X73" s="16">
        <f>X71</f>
        <v>9</v>
      </c>
      <c r="Y73" s="16" t="s">
        <v>3</v>
      </c>
      <c r="Z73" s="16">
        <f>IF(Z72=0,X73*1,X73*0)</f>
        <v>9</v>
      </c>
      <c r="AA73" s="16" t="s">
        <v>9</v>
      </c>
    </row>
    <row r="74" spans="1:33" ht="14.25" hidden="1" customHeight="1" x14ac:dyDescent="0.2">
      <c r="A74" s="81" t="str">
        <f>AM7&amp;""&amp;C4</f>
        <v>دية الحر بالذهب 4.25 كيلو جرام وتعادل ب0</v>
      </c>
      <c r="B74" s="46" t="str">
        <f t="shared" si="25"/>
        <v/>
      </c>
      <c r="P74" s="16" t="s">
        <v>6</v>
      </c>
      <c r="Q74" s="16">
        <f>Q72</f>
        <v>0</v>
      </c>
      <c r="R74" s="16" t="s">
        <v>3</v>
      </c>
      <c r="S74" s="16">
        <f>IF(S72&gt;0,S72*1,Q72*1)</f>
        <v>0</v>
      </c>
      <c r="T74" s="16" t="s">
        <v>0</v>
      </c>
      <c r="W74" s="16" t="s">
        <v>12</v>
      </c>
      <c r="X74" s="16">
        <f>X72</f>
        <v>1.9999999999999982</v>
      </c>
      <c r="Y74" s="16" t="s">
        <v>3</v>
      </c>
      <c r="Z74" s="16">
        <f>IF(Z72&gt;0,Z72*1,X72*1)</f>
        <v>1.9999999999999982</v>
      </c>
      <c r="AA74" s="16" t="s">
        <v>8</v>
      </c>
    </row>
    <row r="75" spans="1:33" ht="14.25" hidden="1" customHeight="1" x14ac:dyDescent="0.2">
      <c r="A75" s="81" t="str">
        <f>AM8&amp;""&amp;C4</f>
        <v>دية الحر بالفضة 35.7 كيلو جرام وتعادل ب0</v>
      </c>
      <c r="B75" s="46" t="str">
        <f t="shared" si="25"/>
        <v/>
      </c>
      <c r="M75" s="16" t="s">
        <v>250</v>
      </c>
    </row>
    <row r="76" spans="1:33" ht="14.25" hidden="1" customHeight="1" x14ac:dyDescent="0.2">
      <c r="A76" s="81" t="str">
        <f>AM9&amp;""&amp;C4</f>
        <v>نصاب قطع يد السارق بالذهب 1.0625 جرام وب0</v>
      </c>
      <c r="B76" s="46" t="str">
        <f t="shared" si="25"/>
        <v/>
      </c>
      <c r="N76" s="16" t="s">
        <v>13</v>
      </c>
      <c r="O76" s="16" t="s">
        <v>7</v>
      </c>
      <c r="P76" s="16">
        <f>B131</f>
        <v>5</v>
      </c>
      <c r="Q76" s="16" t="str">
        <f>IF(AND(P76&gt;=0,P76&lt;=4),"لا توجد زكاة",IF(AND(P76&gt;=5,P76&lt;=9),"شاة واحدة",IF(AND(P76&gt;=10,P76&lt;=14),"شاتان",IF(AND(P76&gt;=15,P76&lt;=19),"ثلاث شياه",IF(AND(P76&gt;=20,P76&lt;=24),"أربع شياه",IF(AND(P76&gt;=25,P76&lt;=35),"بنت مخاض واحدة",IF(AND(P76&gt;=36,P76&lt;=45),"ابنة لبون واحدة",IF(AND(P76&gt;=46,P76&lt;=60),"حقة واحدة أي طروقة الفحل",IF(AND(P76&gt;=61,P76&lt;=75),"جذعة واحدة",IF(AND(P76&gt;=76,P76&lt;=90),"ابنتا لبون",IF(AND(P76&gt;=91,P76&lt;=120),"حقتان",IF(AND(P76&gt;=121,P76&lt;=129),"ثلاث بنات لبون",IF(AND(P76&gt;0),"0")))))))))))))</f>
        <v>شاة واحدة</v>
      </c>
      <c r="V76" s="16" t="s">
        <v>14</v>
      </c>
      <c r="W76" s="16" t="s">
        <v>15</v>
      </c>
      <c r="X76" s="16">
        <f>B142</f>
        <v>350</v>
      </c>
      <c r="Y76" s="16" t="str">
        <f>IF(AND(X76&gt;=0,X76&lt;=29),"لا توجد زكاة",IF(AND(X76&gt;=30,X76&lt;=39),"تبيع واحد أو تبيعة واحدة",IF(AND(X76&gt;=40,X76&lt;=59),"مسنة واحدة",IF(AND(X76&gt;59),"0"))))</f>
        <v>0</v>
      </c>
    </row>
    <row r="77" spans="1:33" ht="14.25" hidden="1" customHeight="1" x14ac:dyDescent="0.2">
      <c r="A77" s="81" t="str">
        <f>AM10&amp;""&amp;C4</f>
        <v>نصاب قطع يد السارق بالفضة 8.925 جرام وب0</v>
      </c>
      <c r="B77" s="46" t="str">
        <f t="shared" si="25"/>
        <v/>
      </c>
      <c r="Q77" s="16" t="s">
        <v>3</v>
      </c>
    </row>
    <row r="78" spans="1:33" ht="14.25" hidden="1" customHeight="1" x14ac:dyDescent="0.2">
      <c r="A78" s="25"/>
      <c r="B78" s="53"/>
      <c r="N78" s="17">
        <f>Q74</f>
        <v>0</v>
      </c>
      <c r="O78" s="17" t="s">
        <v>23</v>
      </c>
      <c r="P78" s="17">
        <f>Q73</f>
        <v>0</v>
      </c>
      <c r="Q78" s="17" t="s">
        <v>1</v>
      </c>
      <c r="R78" s="17" t="s">
        <v>3</v>
      </c>
      <c r="S78" s="17">
        <f>S74</f>
        <v>0</v>
      </c>
      <c r="T78" s="17" t="s">
        <v>23</v>
      </c>
      <c r="U78" s="17">
        <f>S73</f>
        <v>0</v>
      </c>
      <c r="V78" s="17" t="s">
        <v>1</v>
      </c>
      <c r="X78" s="17">
        <f>X74</f>
        <v>1.9999999999999982</v>
      </c>
      <c r="Y78" s="17" t="s">
        <v>27</v>
      </c>
      <c r="Z78" s="17">
        <f>X73</f>
        <v>9</v>
      </c>
      <c r="AA78" s="17" t="s">
        <v>28</v>
      </c>
      <c r="AB78" s="17" t="s">
        <v>3</v>
      </c>
      <c r="AC78" s="17">
        <f>Z74</f>
        <v>1.9999999999999982</v>
      </c>
      <c r="AD78" s="17" t="s">
        <v>27</v>
      </c>
      <c r="AE78" s="17">
        <f>Z73</f>
        <v>9</v>
      </c>
      <c r="AF78" s="17" t="s">
        <v>28</v>
      </c>
      <c r="AG78" s="16" t="str">
        <f>X78&amp;""&amp;Y78&amp;" "&amp;Z78&amp;" "&amp;AA78&amp;" "&amp;AB78&amp;" "&amp;AC78&amp;" "&amp;C78&amp;" "&amp;AD78&amp;" "&amp;AE78&amp;" "&amp;AF78</f>
        <v>2مسنة مضاف لها 9 تبيع أو تبيعة أو 2  مسنة مضاف لها 9 تبيع أو تبيعة</v>
      </c>
    </row>
    <row r="79" spans="1:33" ht="14.25" hidden="1" customHeight="1" x14ac:dyDescent="0.2">
      <c r="A79" s="123" t="str">
        <f>AM1&amp;""&amp;C5</f>
        <v>سعر جرام الذهب ب0</v>
      </c>
      <c r="B79" s="47" t="str">
        <f>IFERROR(AS2,"")</f>
        <v/>
      </c>
      <c r="M79" s="22"/>
      <c r="N79" s="16" t="str">
        <f>N78&amp;""&amp;O78&amp;" "&amp;P78&amp;" "&amp;Q78&amp;" "&amp;R78&amp;" "&amp;S78&amp;" "&amp;T78&amp;" "&amp;U78&amp;" "&amp;V78</f>
        <v>0حقة مضاف لها 0 بنت لبون أو 0 حقة مضاف لها 0 بنت لبون</v>
      </c>
      <c r="X79" s="16">
        <f>ROUND(X78,5)</f>
        <v>2</v>
      </c>
      <c r="Y79" s="17" t="s">
        <v>27</v>
      </c>
      <c r="Z79" s="16">
        <f>ROUND(Z78,5)</f>
        <v>9</v>
      </c>
      <c r="AA79" s="17" t="s">
        <v>255</v>
      </c>
      <c r="AB79" s="17" t="s">
        <v>3</v>
      </c>
      <c r="AC79" s="16">
        <f>ROUND(AC78,5)</f>
        <v>2</v>
      </c>
      <c r="AD79" s="17" t="s">
        <v>27</v>
      </c>
      <c r="AE79" s="16">
        <f>ROUND(AE78,5)</f>
        <v>9</v>
      </c>
      <c r="AF79" s="17" t="s">
        <v>28</v>
      </c>
      <c r="AG79" s="16" t="str">
        <f>X79&amp;""&amp;Y79&amp;" "&amp;Z79&amp;" "&amp;AA79&amp;" "&amp;AB79&amp;" "&amp;AC79&amp;" "&amp;C79&amp;" "&amp;AD79&amp;" "&amp;AE79&amp;" "&amp;AF79</f>
        <v>2مسنة مضاف لها 9 (تبيع أو تبيعة) أو 2  مسنة مضاف لها 9 تبيع أو تبيعة</v>
      </c>
    </row>
    <row r="80" spans="1:33" ht="14.25" hidden="1" customHeight="1" x14ac:dyDescent="0.2">
      <c r="A80" s="123" t="str">
        <f>AM2&amp;""&amp;C5</f>
        <v>سعر جرام الفضة ب0</v>
      </c>
      <c r="B80" s="47" t="str">
        <f t="shared" ref="B80:B88" si="26">IFERROR(AS3,"")</f>
        <v/>
      </c>
      <c r="M80" s="22"/>
      <c r="N80" s="16" t="str">
        <f>Q76</f>
        <v>شاة واحدة</v>
      </c>
    </row>
    <row r="81" spans="1:36" ht="14.25" hidden="1" customHeight="1" x14ac:dyDescent="0.2">
      <c r="A81" s="123" t="str">
        <f>AM3&amp;""&amp;C5</f>
        <v>نصاب الذهب 85 جرام وهذا يعادل ب0</v>
      </c>
      <c r="B81" s="47" t="str">
        <f t="shared" si="26"/>
        <v/>
      </c>
      <c r="N81" s="16">
        <f>ROUND(N78,5)</f>
        <v>0</v>
      </c>
      <c r="O81" s="16" t="s">
        <v>23</v>
      </c>
      <c r="P81" s="16">
        <f>ROUND(P78,5)</f>
        <v>0</v>
      </c>
      <c r="Q81" s="16" t="s">
        <v>1</v>
      </c>
      <c r="R81" s="16" t="s">
        <v>3</v>
      </c>
      <c r="S81" s="16">
        <f>ROUND(S78,5)</f>
        <v>0</v>
      </c>
      <c r="T81" s="16" t="s">
        <v>23</v>
      </c>
      <c r="U81" s="16">
        <f>ROUND(U78,5)</f>
        <v>0</v>
      </c>
      <c r="V81" s="16" t="s">
        <v>1</v>
      </c>
      <c r="AA81" s="16" t="str">
        <f>Y76</f>
        <v>0</v>
      </c>
    </row>
    <row r="82" spans="1:36" ht="14.25" hidden="1" customHeight="1" x14ac:dyDescent="0.2">
      <c r="A82" s="123" t="str">
        <f>AM4&amp;""&amp;C5</f>
        <v>نصاب الفضة 595 جرام وهذا يعادل ب0</v>
      </c>
      <c r="B82" s="47" t="str">
        <f t="shared" si="26"/>
        <v/>
      </c>
      <c r="N82" s="16" t="str">
        <f>N81&amp;""&amp;O81&amp;" "&amp;P81&amp;" "&amp;Q81&amp;" "&amp;R81&amp;" "&amp;S81&amp;" "&amp;T81&amp;" "&amp;U81&amp;" "&amp;V81</f>
        <v>0حقة مضاف لها 0 بنت لبون أو 0 حقة مضاف لها 0 بنت لبون</v>
      </c>
      <c r="AA82" s="16" t="str">
        <f>AG79</f>
        <v>2مسنة مضاف لها 9 (تبيع أو تبيعة) أو 2  مسنة مضاف لها 9 تبيع أو تبيعة</v>
      </c>
    </row>
    <row r="83" spans="1:36" ht="14.25" hidden="1" customHeight="1" x14ac:dyDescent="0.2">
      <c r="A83" s="123" t="str">
        <f>AM5&amp;""&amp;C5</f>
        <v>الدينار الشرعي (المثقال) يعادل ب0</v>
      </c>
      <c r="B83" s="47" t="str">
        <f t="shared" si="26"/>
        <v/>
      </c>
    </row>
    <row r="84" spans="1:36" ht="14.25" hidden="1" customHeight="1" x14ac:dyDescent="0.2">
      <c r="A84" s="123" t="str">
        <f>AM6&amp;""&amp;C5</f>
        <v>الدرهم الشرعي يعادل ب0</v>
      </c>
      <c r="B84" s="47" t="str">
        <f t="shared" si="26"/>
        <v/>
      </c>
      <c r="M84" s="16">
        <v>200</v>
      </c>
    </row>
    <row r="85" spans="1:36" ht="14.25" hidden="1" customHeight="1" x14ac:dyDescent="0.2">
      <c r="A85" s="123" t="str">
        <f>AM7&amp;""&amp;C5</f>
        <v>دية الحر بالذهب 4.25 كيلو جرام وتعادل ب0</v>
      </c>
      <c r="B85" s="47" t="str">
        <f t="shared" si="26"/>
        <v/>
      </c>
      <c r="Q85" s="17">
        <f>P78</f>
        <v>0</v>
      </c>
      <c r="R85" s="17" t="str">
        <f>Q78</f>
        <v>بنت لبون</v>
      </c>
      <c r="S85" s="17" t="str">
        <f>R78</f>
        <v>أو</v>
      </c>
      <c r="T85" s="17">
        <f>S78</f>
        <v>0</v>
      </c>
      <c r="U85" s="17" t="s">
        <v>0</v>
      </c>
      <c r="V85" s="16" t="str">
        <f>Q85&amp;""&amp;R85&amp;" "&amp;S85&amp;" "&amp;T85&amp;" "&amp;U85</f>
        <v>0بنت لبون أو 0 حقة</v>
      </c>
      <c r="X85" s="16">
        <v>1</v>
      </c>
      <c r="Y85" s="16" t="str">
        <f>Y76</f>
        <v>0</v>
      </c>
      <c r="AA85" s="16">
        <f t="shared" ref="AA85:AD85" si="27">Z79</f>
        <v>9</v>
      </c>
      <c r="AB85" s="16" t="str">
        <f t="shared" si="27"/>
        <v>(تبيع أو تبيعة)</v>
      </c>
      <c r="AC85" s="16" t="str">
        <f t="shared" si="27"/>
        <v>أو</v>
      </c>
      <c r="AD85" s="16">
        <f t="shared" si="27"/>
        <v>2</v>
      </c>
      <c r="AE85" s="16" t="s">
        <v>8</v>
      </c>
      <c r="AF85" s="16" t="str">
        <f>AA85&amp;""&amp;AB85&amp;" "&amp;AC85&amp;" "&amp;AD85&amp;" "&amp;AE85</f>
        <v>9(تبيع أو تبيعة) أو 2 مسنة</v>
      </c>
    </row>
    <row r="86" spans="1:36" ht="14.25" hidden="1" customHeight="1" x14ac:dyDescent="0.2">
      <c r="A86" s="123" t="str">
        <f>AM8&amp;""&amp;C5</f>
        <v>دية الحر بالفضة 35.7 كيلو جرام وتعادل ب0</v>
      </c>
      <c r="B86" s="47" t="str">
        <f t="shared" si="26"/>
        <v/>
      </c>
      <c r="N86" s="16">
        <v>555</v>
      </c>
      <c r="Q86" s="16">
        <f>ROUND(Q85,5)</f>
        <v>0</v>
      </c>
      <c r="R86" s="17" t="str">
        <f>R85</f>
        <v>بنت لبون</v>
      </c>
      <c r="S86" s="16" t="str">
        <f>S85</f>
        <v>أو</v>
      </c>
      <c r="T86" s="16">
        <f>ROUND(T85,5)</f>
        <v>0</v>
      </c>
      <c r="U86" s="16" t="str">
        <f>U85</f>
        <v>حقة</v>
      </c>
      <c r="V86" s="16" t="str">
        <f>Q86&amp;""&amp;R86&amp;" "&amp;S86&amp;" "&amp;T86&amp;" "&amp;U86</f>
        <v>0بنت لبون أو 0 حقة</v>
      </c>
      <c r="X86" s="16">
        <v>2</v>
      </c>
      <c r="Y86" s="156" t="str">
        <f>AH95</f>
        <v>8.75مسنة أو 9 (تبيع أو تبيعة)</v>
      </c>
      <c r="AA86" s="17">
        <f>X79</f>
        <v>2</v>
      </c>
      <c r="AB86" s="17" t="str">
        <f>Y79</f>
        <v>مسنة مضاف لها</v>
      </c>
      <c r="AC86" s="17">
        <f>Z79</f>
        <v>9</v>
      </c>
      <c r="AD86" s="17" t="str">
        <f>AA79</f>
        <v>(تبيع أو تبيعة)</v>
      </c>
      <c r="AE86" s="16" t="str">
        <f>AA86&amp;""&amp;AB86&amp;" "&amp;AC86&amp;" "&amp;AD86</f>
        <v>2مسنة مضاف لها 9 (تبيع أو تبيعة)</v>
      </c>
    </row>
    <row r="87" spans="1:36" ht="14.25" hidden="1" customHeight="1" x14ac:dyDescent="0.2">
      <c r="A87" s="123" t="str">
        <f>AM9&amp;""&amp;C5</f>
        <v>نصاب قطع يد السارق بالذهب 1.0625 جرام وب0</v>
      </c>
      <c r="B87" s="47" t="str">
        <f t="shared" si="26"/>
        <v/>
      </c>
      <c r="M87" s="16">
        <v>1</v>
      </c>
      <c r="N87" s="17" t="str">
        <f>N80</f>
        <v>شاة واحدة</v>
      </c>
      <c r="X87" s="16">
        <v>3</v>
      </c>
      <c r="Y87" s="16" t="str">
        <f>AE86</f>
        <v>2مسنة مضاف لها 9 (تبيع أو تبيعة)</v>
      </c>
    </row>
    <row r="88" spans="1:36" ht="14.25" hidden="1" customHeight="1" x14ac:dyDescent="0.2">
      <c r="A88" s="123" t="str">
        <f>AM10&amp;""&amp;C5</f>
        <v>نصاب قطع يد السارق بالفضة 8.925 جرام وب0</v>
      </c>
      <c r="B88" s="47" t="str">
        <f t="shared" si="26"/>
        <v/>
      </c>
      <c r="M88" s="16">
        <v>2</v>
      </c>
      <c r="N88" s="94" t="str">
        <f>W100</f>
        <v>0 حقة أو 0 بنت لبون</v>
      </c>
      <c r="O88" s="16" t="s">
        <v>254</v>
      </c>
      <c r="Q88" s="16">
        <f>N78</f>
        <v>0</v>
      </c>
      <c r="R88" s="16" t="str">
        <f>O78</f>
        <v>حقة مضاف لها</v>
      </c>
      <c r="S88" s="16">
        <f>P78</f>
        <v>0</v>
      </c>
      <c r="T88" s="16" t="str">
        <f>Q78</f>
        <v>بنت لبون</v>
      </c>
      <c r="X88" s="16">
        <v>4</v>
      </c>
      <c r="Y88" s="16" t="str">
        <f>AI91</f>
        <v>8.75 مسنة</v>
      </c>
    </row>
    <row r="89" spans="1:36" ht="14.25" hidden="1" customHeight="1" x14ac:dyDescent="0.2">
      <c r="A89" s="124"/>
      <c r="B89" s="53"/>
      <c r="M89" s="16">
        <v>3</v>
      </c>
      <c r="N89" s="95" t="str">
        <f>U89</f>
        <v>0حقة مضاف لها 0 بنت لبون</v>
      </c>
      <c r="Q89" s="16">
        <f>ROUND(Q88,5)</f>
        <v>0</v>
      </c>
      <c r="R89" s="16" t="str">
        <f>R88</f>
        <v>حقة مضاف لها</v>
      </c>
      <c r="S89" s="16">
        <f>ROUND(S88,5)</f>
        <v>0</v>
      </c>
      <c r="T89" s="16" t="str">
        <f>T88</f>
        <v>بنت لبون</v>
      </c>
      <c r="U89" s="16" t="str">
        <f>Q89&amp;""&amp;R89&amp;" "&amp;S89&amp;" "&amp;T89</f>
        <v>0حقة مضاف لها 0 بنت لبون</v>
      </c>
      <c r="X89" s="16">
        <v>5</v>
      </c>
      <c r="Y89" s="157" t="str">
        <f>AI92</f>
        <v>11.6666666666667 (تبيع أو تبيعة)</v>
      </c>
      <c r="AA89" s="16" t="str">
        <f>IF(AND(B142&lt;=59,B142&gt;=0),"1",IF(AND(B142&gt;=60,AD91&gt;0,AD92=0),"5",IF(AND(B142&gt;=60,AD91&gt;0,AD92&gt;0),"3",IF(AND(B142&gt;=60,AD91=0,AD92=0),"2",IF(AND(B142&gt;=60,AD91=0,AD92&gt;0),"4")))))</f>
        <v>3</v>
      </c>
      <c r="AB89" s="16">
        <v>120</v>
      </c>
      <c r="AC89" s="16">
        <f>B142</f>
        <v>350</v>
      </c>
      <c r="AD89" s="16">
        <f>MOD(AC89,AB89)</f>
        <v>110</v>
      </c>
    </row>
    <row r="90" spans="1:36" ht="14.25" hidden="1" customHeight="1" x14ac:dyDescent="0.2">
      <c r="A90" s="125" t="str">
        <f>AM1&amp;""&amp;C6</f>
        <v>سعر جرام الذهب ب0</v>
      </c>
      <c r="B90" s="46" t="str">
        <f>IFERROR(AT2,"")</f>
        <v/>
      </c>
      <c r="L90" s="16">
        <v>200</v>
      </c>
      <c r="M90" s="16">
        <v>4</v>
      </c>
      <c r="N90" s="16" t="str">
        <f>W97</f>
        <v>0 حقة</v>
      </c>
    </row>
    <row r="91" spans="1:36" ht="14.25" hidden="1" customHeight="1" x14ac:dyDescent="0.2">
      <c r="A91" s="125" t="str">
        <f>AM2&amp;""&amp;C6</f>
        <v>سعر جرام الفضة ب0</v>
      </c>
      <c r="B91" s="46" t="str">
        <f t="shared" ref="B91:B99" si="28">IFERROR(AT3,"")</f>
        <v/>
      </c>
      <c r="M91" s="16">
        <v>5</v>
      </c>
      <c r="N91" s="23" t="str">
        <f>W98</f>
        <v>0 بنت لبون</v>
      </c>
      <c r="O91" s="16">
        <v>200</v>
      </c>
      <c r="P91" s="16">
        <f>B131</f>
        <v>5</v>
      </c>
      <c r="Q91" s="16">
        <f>MOD(P91,O91)</f>
        <v>5</v>
      </c>
      <c r="Y91" s="157" t="str">
        <f>INDEX(Y85:Y89,AA89)</f>
        <v>2مسنة مضاف لها 9 (تبيع أو تبيعة)</v>
      </c>
      <c r="AA91" s="17">
        <f>AA86</f>
        <v>2</v>
      </c>
      <c r="AB91" s="17" t="s">
        <v>8</v>
      </c>
      <c r="AC91" s="16" t="str">
        <f>AA91&amp;""&amp;AB91</f>
        <v>2مسنة</v>
      </c>
      <c r="AD91" s="17">
        <f>AF91-AE91</f>
        <v>0.75</v>
      </c>
      <c r="AE91" s="16">
        <f>ROUNDDOWN(AF91,0)</f>
        <v>8</v>
      </c>
      <c r="AF91" s="16">
        <f>(AG92*3/4)+AG91</f>
        <v>8.75</v>
      </c>
      <c r="AG91" s="17">
        <f>AA91</f>
        <v>2</v>
      </c>
      <c r="AH91" s="17" t="str">
        <f>AB91</f>
        <v>مسنة</v>
      </c>
      <c r="AI91" s="94" t="str">
        <f>AF91&amp;" "&amp;AH91</f>
        <v>8.75 مسنة</v>
      </c>
      <c r="AJ91" s="16">
        <v>4</v>
      </c>
    </row>
    <row r="92" spans="1:36" ht="14.25" hidden="1" customHeight="1" x14ac:dyDescent="0.2">
      <c r="A92" s="125" t="str">
        <f>AM3&amp;""&amp;C6</f>
        <v>نصاب الذهب 85 جرام وهذا يعادل ب0</v>
      </c>
      <c r="B92" s="46" t="str">
        <f t="shared" si="28"/>
        <v/>
      </c>
      <c r="N92" s="96" t="str">
        <f>INDEX(N87:N91,Q92)</f>
        <v>شاة واحدة</v>
      </c>
      <c r="Q92" s="16" t="str">
        <f>IF(AND(B131&lt;=129,B131&gt;=0),"1",IF(AND(B131&gt;=130,S97=0,S98&gt;0),"4",IF(AND(B131&gt;=130,S97&gt;0,S98=0),"5",IF(AND(B131&gt;=130,S97=0,S98=0),"2",IF(AND(B131&gt;=130,S97&gt;0,S98&gt;0),"3")))))</f>
        <v>1</v>
      </c>
      <c r="AA92" s="17">
        <f>AC86</f>
        <v>9</v>
      </c>
      <c r="AB92" s="17" t="str">
        <f>AA79</f>
        <v>(تبيع أو تبيعة)</v>
      </c>
      <c r="AC92" s="157" t="str">
        <f>AA92&amp;""&amp;AB92</f>
        <v>9(تبيع أو تبيعة)</v>
      </c>
      <c r="AD92" s="17">
        <f>AF92-AE92</f>
        <v>0.66666666666666607</v>
      </c>
      <c r="AE92" s="16">
        <f>ROUNDDOWN(AF92,0)</f>
        <v>11</v>
      </c>
      <c r="AF92" s="16">
        <f>(AG91*4/3)+AG92</f>
        <v>11.666666666666666</v>
      </c>
      <c r="AG92" s="17">
        <f>AA92</f>
        <v>9</v>
      </c>
      <c r="AH92" s="24" t="str">
        <f>AB92</f>
        <v>(تبيع أو تبيعة)</v>
      </c>
      <c r="AI92" s="94" t="str">
        <f>AF92&amp;" "&amp;AH92</f>
        <v>11.6666666666667 (تبيع أو تبيعة)</v>
      </c>
      <c r="AJ92" s="16">
        <v>5</v>
      </c>
    </row>
    <row r="93" spans="1:36" ht="14.25" hidden="1" customHeight="1" x14ac:dyDescent="0.2">
      <c r="A93" s="125" t="str">
        <f>AM4&amp;""&amp;C6</f>
        <v>نصاب الفضة 595 جرام وهذا يعادل ب0</v>
      </c>
      <c r="B93" s="46" t="str">
        <f t="shared" si="28"/>
        <v/>
      </c>
    </row>
    <row r="94" spans="1:36" ht="14.25" hidden="1" customHeight="1" x14ac:dyDescent="0.2">
      <c r="A94" s="125" t="str">
        <f>AM5&amp;""&amp;C6</f>
        <v>الدينار الشرعي (المثقال) يعادل ب0</v>
      </c>
      <c r="B94" s="46" t="str">
        <f t="shared" si="28"/>
        <v/>
      </c>
      <c r="Q94" s="16">
        <f>Q89</f>
        <v>0</v>
      </c>
      <c r="R94" s="16" t="s">
        <v>0</v>
      </c>
      <c r="S94" s="91" t="str">
        <f>Q94&amp;""&amp;R94</f>
        <v>0حقة</v>
      </c>
      <c r="T94" s="91"/>
    </row>
    <row r="95" spans="1:36" ht="14.25" hidden="1" customHeight="1" x14ac:dyDescent="0.2">
      <c r="A95" s="125" t="str">
        <f>AM6&amp;""&amp;C6</f>
        <v>الدرهم الشرعي يعادل ب0</v>
      </c>
      <c r="B95" s="46" t="str">
        <f t="shared" si="28"/>
        <v/>
      </c>
      <c r="Q95" s="16">
        <f>S89</f>
        <v>0</v>
      </c>
      <c r="R95" s="16" t="s">
        <v>1</v>
      </c>
      <c r="S95" s="16" t="str">
        <f>Q95&amp;" "&amp;R95</f>
        <v>0 بنت لبون</v>
      </c>
      <c r="AC95" s="16">
        <f>AF91</f>
        <v>8.75</v>
      </c>
      <c r="AD95" s="16" t="str">
        <f>AH91</f>
        <v>مسنة</v>
      </c>
      <c r="AE95" s="16" t="s">
        <v>3</v>
      </c>
      <c r="AF95" s="16">
        <f>AG92</f>
        <v>9</v>
      </c>
      <c r="AG95" s="16" t="str">
        <f>AH92</f>
        <v>(تبيع أو تبيعة)</v>
      </c>
      <c r="AH95" s="16" t="str">
        <f>AC95&amp;""&amp;AD95&amp;" "&amp;AE95&amp;" "&amp;AF95&amp;" "&amp;AG95</f>
        <v>8.75مسنة أو 9 (تبيع أو تبيعة)</v>
      </c>
      <c r="AJ95" s="16">
        <v>2</v>
      </c>
    </row>
    <row r="96" spans="1:36" ht="14.25" hidden="1" customHeight="1" x14ac:dyDescent="0.2">
      <c r="A96" s="125" t="str">
        <f>AM7&amp;""&amp;C6</f>
        <v>دية الحر بالذهب 4.25 كيلو جرام وتعادل ب0</v>
      </c>
      <c r="B96" s="46" t="str">
        <f t="shared" si="28"/>
        <v/>
      </c>
    </row>
    <row r="97" spans="1:25" ht="14.25" hidden="1" customHeight="1" x14ac:dyDescent="0.2">
      <c r="A97" s="125" t="str">
        <f>AM8&amp;""&amp;C6</f>
        <v>دية الحر بالفضة 35.7 كيلو جرام وتعادل ب0</v>
      </c>
      <c r="B97" s="46" t="str">
        <f t="shared" si="28"/>
        <v/>
      </c>
      <c r="S97" s="17">
        <f>U97-T97</f>
        <v>0</v>
      </c>
      <c r="T97" s="16">
        <f>ROUNDDOWN(U97,0)</f>
        <v>0</v>
      </c>
      <c r="U97" s="16">
        <f>Q95*(4/5)+Q94</f>
        <v>0</v>
      </c>
      <c r="V97" s="16" t="s">
        <v>0</v>
      </c>
      <c r="W97" s="16" t="str">
        <f>U97&amp;" "&amp;V97</f>
        <v>0 حقة</v>
      </c>
    </row>
    <row r="98" spans="1:25" ht="14.25" hidden="1" customHeight="1" x14ac:dyDescent="0.2">
      <c r="A98" s="125" t="str">
        <f>AM9&amp;""&amp;C6</f>
        <v>نصاب قطع يد السارق بالذهب 1.0625 جرام وب0</v>
      </c>
      <c r="B98" s="46" t="str">
        <f t="shared" si="28"/>
        <v/>
      </c>
      <c r="S98" s="17">
        <f>U98-T98</f>
        <v>0</v>
      </c>
      <c r="T98" s="16">
        <f>ROUNDDOWN(U98,0)</f>
        <v>0</v>
      </c>
      <c r="U98" s="16">
        <f>Q94*(5/4)+Q95</f>
        <v>0</v>
      </c>
      <c r="V98" s="16" t="s">
        <v>1</v>
      </c>
      <c r="W98" s="16" t="str">
        <f>U98&amp;" "&amp;V98</f>
        <v>0 بنت لبون</v>
      </c>
    </row>
    <row r="99" spans="1:25" ht="14.25" hidden="1" customHeight="1" x14ac:dyDescent="0.2">
      <c r="A99" s="125" t="str">
        <f>AM10&amp;""&amp;C6</f>
        <v>نصاب قطع يد السارق بالفضة 8.925 جرام وب0</v>
      </c>
      <c r="B99" s="46" t="str">
        <f t="shared" si="28"/>
        <v/>
      </c>
    </row>
    <row r="100" spans="1:25" hidden="1" x14ac:dyDescent="0.2">
      <c r="A100" s="124"/>
      <c r="B100" s="53"/>
      <c r="S100" s="157" t="str">
        <f>W97</f>
        <v>0 حقة</v>
      </c>
      <c r="T100" s="16" t="s">
        <v>3</v>
      </c>
      <c r="U100" s="157" t="str">
        <f>W98</f>
        <v>0 بنت لبون</v>
      </c>
      <c r="W100" s="157" t="str">
        <f>S100&amp;" "&amp;T100&amp;" "&amp;U100</f>
        <v>0 حقة أو 0 بنت لبون</v>
      </c>
      <c r="Y100" s="16">
        <v>0</v>
      </c>
    </row>
    <row r="101" spans="1:25" hidden="1" x14ac:dyDescent="0.2">
      <c r="A101" s="253" t="str">
        <f>AM1&amp;""&amp;C7</f>
        <v>سعر جرام الذهب ب0</v>
      </c>
      <c r="B101" s="46" t="str">
        <f>IFERROR(AU2,"")</f>
        <v/>
      </c>
    </row>
    <row r="102" spans="1:25" hidden="1" x14ac:dyDescent="0.2">
      <c r="A102" s="253" t="str">
        <f>AM2&amp;""&amp;C7</f>
        <v>سعر جرام الفضة ب0</v>
      </c>
      <c r="B102" s="46" t="str">
        <f t="shared" ref="B102:B110" si="29">IFERROR(AU3,"")</f>
        <v/>
      </c>
    </row>
    <row r="103" spans="1:25" hidden="1" x14ac:dyDescent="0.2">
      <c r="A103" s="253" t="str">
        <f>AM3&amp;""&amp;C7</f>
        <v>نصاب الذهب 85 جرام وهذا يعادل ب0</v>
      </c>
      <c r="B103" s="46" t="str">
        <f t="shared" si="29"/>
        <v/>
      </c>
    </row>
    <row r="104" spans="1:25" hidden="1" x14ac:dyDescent="0.2">
      <c r="A104" s="253" t="str">
        <f>AM4&amp;""&amp;C7</f>
        <v>نصاب الفضة 595 جرام وهذا يعادل ب0</v>
      </c>
      <c r="B104" s="46" t="str">
        <f t="shared" si="29"/>
        <v/>
      </c>
    </row>
    <row r="105" spans="1:25" hidden="1" x14ac:dyDescent="0.2">
      <c r="A105" s="253" t="str">
        <f>AM5&amp;""&amp;C7</f>
        <v>الدينار الشرعي (المثقال) يعادل ب0</v>
      </c>
      <c r="B105" s="46" t="str">
        <f t="shared" si="29"/>
        <v/>
      </c>
    </row>
    <row r="106" spans="1:25" hidden="1" x14ac:dyDescent="0.2">
      <c r="A106" s="253" t="str">
        <f>AM6&amp;""&amp;C7</f>
        <v>الدرهم الشرعي يعادل ب0</v>
      </c>
      <c r="B106" s="46" t="str">
        <f t="shared" si="29"/>
        <v/>
      </c>
    </row>
    <row r="107" spans="1:25" hidden="1" x14ac:dyDescent="0.2">
      <c r="A107" s="253" t="str">
        <f>AM7&amp;""&amp;C7</f>
        <v>دية الحر بالذهب 4.25 كيلو جرام وتعادل ب0</v>
      </c>
      <c r="B107" s="46" t="str">
        <f t="shared" si="29"/>
        <v/>
      </c>
    </row>
    <row r="108" spans="1:25" hidden="1" x14ac:dyDescent="0.2">
      <c r="A108" s="253" t="str">
        <f>AM8&amp;""&amp;C7</f>
        <v>دية الحر بالفضة 35.7 كيلو جرام وتعادل ب0</v>
      </c>
      <c r="B108" s="46" t="str">
        <f t="shared" si="29"/>
        <v/>
      </c>
    </row>
    <row r="109" spans="1:25" hidden="1" x14ac:dyDescent="0.2">
      <c r="A109" s="253" t="str">
        <f>AM9&amp;""&amp;C7</f>
        <v>نصاب قطع يد السارق بالذهب 1.0625 جرام وب0</v>
      </c>
      <c r="B109" s="46" t="str">
        <f t="shared" si="29"/>
        <v/>
      </c>
    </row>
    <row r="110" spans="1:25" hidden="1" x14ac:dyDescent="0.2">
      <c r="A110" s="253" t="str">
        <f>AM10&amp;""&amp;C7</f>
        <v>نصاب قطع يد السارق بالفضة 8.925 جرام وب0</v>
      </c>
      <c r="B110" s="46" t="str">
        <f t="shared" si="29"/>
        <v/>
      </c>
    </row>
    <row r="111" spans="1:25" hidden="1" x14ac:dyDescent="0.2">
      <c r="A111" s="124"/>
      <c r="B111" s="53"/>
    </row>
    <row r="112" spans="1:25" ht="14.25" hidden="1" x14ac:dyDescent="0.2">
      <c r="A112" s="40"/>
      <c r="B112" s="40"/>
    </row>
    <row r="113" spans="1:80" ht="14.25" hidden="1" x14ac:dyDescent="0.2">
      <c r="A113" s="40"/>
      <c r="B113" s="40"/>
    </row>
    <row r="114" spans="1:80" ht="14.25" hidden="1" x14ac:dyDescent="0.2">
      <c r="A114" s="40"/>
      <c r="B114" s="40"/>
    </row>
    <row r="115" spans="1:80" ht="14.25" hidden="1" x14ac:dyDescent="0.2">
      <c r="A115" s="40"/>
      <c r="B115" s="40"/>
    </row>
    <row r="116" spans="1:80" ht="14.25" x14ac:dyDescent="0.2">
      <c r="A116" s="182" t="s">
        <v>342</v>
      </c>
      <c r="B116" s="91"/>
      <c r="C116" s="18"/>
      <c r="D116" s="16"/>
      <c r="E116" s="16"/>
      <c r="BZ116" s="16" t="s">
        <v>189</v>
      </c>
      <c r="CA116" s="16">
        <f>D1</f>
        <v>0</v>
      </c>
      <c r="CB116" s="16" t="str">
        <f>BZ116&amp;" "&amp;CA116</f>
        <v>سعر 0</v>
      </c>
    </row>
    <row r="117" spans="1:80" ht="14.25" x14ac:dyDescent="0.2">
      <c r="A117" s="182" t="s">
        <v>338</v>
      </c>
      <c r="B117" s="183" t="s">
        <v>336</v>
      </c>
      <c r="C117" s="184"/>
      <c r="D117" s="184"/>
      <c r="E117" s="185"/>
      <c r="BZ117" s="16" t="s">
        <v>189</v>
      </c>
      <c r="CA117" s="16">
        <f t="shared" ref="CA117:CA120" si="30">D2</f>
        <v>0</v>
      </c>
      <c r="CB117" s="16" t="str">
        <f t="shared" ref="CB117:CB120" si="31">BZ117&amp;" "&amp;CA117</f>
        <v>سعر 0</v>
      </c>
    </row>
    <row r="118" spans="1:80" ht="14.25" x14ac:dyDescent="0.2">
      <c r="A118" s="182" t="s">
        <v>339</v>
      </c>
      <c r="B118" s="186" t="s">
        <v>337</v>
      </c>
      <c r="C118" s="187"/>
      <c r="D118" s="187"/>
      <c r="E118" s="188"/>
      <c r="BZ118" s="16" t="s">
        <v>189</v>
      </c>
      <c r="CA118" s="16">
        <f t="shared" si="30"/>
        <v>0</v>
      </c>
      <c r="CB118" s="16" t="str">
        <f t="shared" si="31"/>
        <v>سعر 0</v>
      </c>
    </row>
    <row r="119" spans="1:80" ht="14.25" x14ac:dyDescent="0.2">
      <c r="A119" s="182" t="s">
        <v>340</v>
      </c>
      <c r="B119" s="40"/>
      <c r="C119" s="40"/>
      <c r="D119" s="40"/>
      <c r="E119" s="40"/>
      <c r="BZ119" s="16" t="s">
        <v>189</v>
      </c>
      <c r="CA119" s="16">
        <f t="shared" si="30"/>
        <v>0</v>
      </c>
      <c r="CB119" s="16" t="str">
        <f t="shared" si="31"/>
        <v>سعر 0</v>
      </c>
    </row>
    <row r="120" spans="1:80" ht="14.25" x14ac:dyDescent="0.2">
      <c r="A120" s="182" t="s">
        <v>341</v>
      </c>
      <c r="B120" s="40"/>
      <c r="C120" s="40"/>
      <c r="D120" s="40"/>
      <c r="E120" s="40"/>
      <c r="BZ120" s="16" t="s">
        <v>189</v>
      </c>
      <c r="CA120" s="16">
        <f t="shared" si="30"/>
        <v>0</v>
      </c>
      <c r="CB120" s="16" t="str">
        <f t="shared" si="31"/>
        <v>سعر 0</v>
      </c>
    </row>
    <row r="121" spans="1:80" ht="15" customHeight="1" x14ac:dyDescent="0.2">
      <c r="A121" s="117"/>
      <c r="B121" s="282"/>
      <c r="C121" s="175"/>
      <c r="D121" s="175"/>
      <c r="E121" s="176"/>
    </row>
    <row r="122" spans="1:80" ht="15" customHeight="1" x14ac:dyDescent="0.2">
      <c r="A122" s="118"/>
      <c r="B122" s="283"/>
      <c r="C122" s="177"/>
      <c r="D122" s="177"/>
      <c r="E122" s="178"/>
      <c r="F122" s="6"/>
    </row>
    <row r="123" spans="1:80" x14ac:dyDescent="0.2">
      <c r="A123" s="63" t="s">
        <v>18</v>
      </c>
      <c r="B123" s="173"/>
      <c r="C123" s="174"/>
      <c r="D123" s="6"/>
      <c r="E123" s="6"/>
      <c r="F123" s="6"/>
    </row>
    <row r="124" spans="1:80" x14ac:dyDescent="0.2">
      <c r="A124" s="66" t="s">
        <v>19</v>
      </c>
      <c r="D124" s="6"/>
      <c r="E124" s="6"/>
      <c r="F124" s="6"/>
    </row>
    <row r="125" spans="1:80" x14ac:dyDescent="0.2">
      <c r="A125" s="66" t="s">
        <v>20</v>
      </c>
      <c r="D125" s="6"/>
      <c r="E125" s="6"/>
      <c r="F125" s="6"/>
    </row>
    <row r="126" spans="1:80" x14ac:dyDescent="0.2">
      <c r="A126" s="66" t="s">
        <v>21</v>
      </c>
      <c r="D126" s="6"/>
      <c r="E126" s="6"/>
      <c r="F126" s="6"/>
      <c r="G126" s="6"/>
      <c r="H126" s="6"/>
    </row>
    <row r="127" spans="1:80" x14ac:dyDescent="0.2">
      <c r="A127" s="126" t="s">
        <v>22</v>
      </c>
      <c r="D127" s="6"/>
      <c r="E127" s="6"/>
      <c r="F127" s="6"/>
      <c r="G127" s="6"/>
      <c r="H127" s="6"/>
    </row>
    <row r="128" spans="1:80" x14ac:dyDescent="0.2">
      <c r="A128" s="66" t="s">
        <v>70</v>
      </c>
      <c r="D128" s="6"/>
      <c r="E128" s="6"/>
      <c r="F128" s="6"/>
      <c r="G128" s="6"/>
      <c r="H128" s="6"/>
    </row>
    <row r="129" spans="1:8" x14ac:dyDescent="0.2">
      <c r="A129" s="66" t="s">
        <v>71</v>
      </c>
      <c r="B129" s="46"/>
      <c r="C129" s="1"/>
      <c r="D129" s="6"/>
      <c r="E129" s="6"/>
      <c r="F129" s="6"/>
      <c r="G129" s="6"/>
      <c r="H129" s="6"/>
    </row>
    <row r="130" spans="1:8" x14ac:dyDescent="0.2">
      <c r="A130" s="66" t="s">
        <v>72</v>
      </c>
      <c r="B130" s="46"/>
      <c r="C130" s="1"/>
      <c r="D130" s="6"/>
      <c r="E130" s="6"/>
      <c r="F130" s="6"/>
      <c r="G130" s="6"/>
      <c r="H130" s="6"/>
    </row>
    <row r="131" spans="1:8" ht="18.75" customHeight="1" x14ac:dyDescent="0.3">
      <c r="A131" s="63" t="s">
        <v>248</v>
      </c>
      <c r="B131" s="35">
        <v>5</v>
      </c>
      <c r="C131" s="64"/>
      <c r="D131" s="41" t="s">
        <v>268</v>
      </c>
      <c r="E131" s="32"/>
      <c r="F131" s="65" t="str">
        <f>IF(E131&lt;0,"خطأ","")</f>
        <v/>
      </c>
    </row>
    <row r="132" spans="1:8" ht="19.5" customHeight="1" x14ac:dyDescent="0.3">
      <c r="A132" s="66" t="s">
        <v>249</v>
      </c>
      <c r="B132" s="38" t="str">
        <f>N92</f>
        <v>شاة واحدة</v>
      </c>
      <c r="C132" s="67"/>
      <c r="D132" s="41" t="s">
        <v>266</v>
      </c>
      <c r="E132" s="15">
        <f>AD3</f>
        <v>0</v>
      </c>
      <c r="F132" s="65" t="str">
        <f t="shared" ref="F132:F147" si="32">IF(E132&lt;0,"خطأ","")</f>
        <v/>
      </c>
    </row>
    <row r="133" spans="1:8" ht="19.5" customHeight="1" x14ac:dyDescent="0.3">
      <c r="A133" s="68"/>
      <c r="B133" s="37" t="s">
        <v>259</v>
      </c>
      <c r="C133" s="33"/>
      <c r="D133" s="41" t="s">
        <v>267</v>
      </c>
      <c r="E133" s="15">
        <f>AE3</f>
        <v>0</v>
      </c>
      <c r="F133" s="65" t="str">
        <f t="shared" si="32"/>
        <v/>
      </c>
    </row>
    <row r="134" spans="1:8" ht="19.5" customHeight="1" x14ac:dyDescent="0.3">
      <c r="A134" s="68"/>
      <c r="B134" s="37" t="s">
        <v>260</v>
      </c>
      <c r="C134" s="33"/>
      <c r="D134" s="1" t="s">
        <v>264</v>
      </c>
      <c r="E134" s="32"/>
      <c r="F134" s="65" t="str">
        <f t="shared" si="32"/>
        <v/>
      </c>
    </row>
    <row r="135" spans="1:8" ht="19.5" customHeight="1" x14ac:dyDescent="0.3">
      <c r="A135" s="69" t="s">
        <v>271</v>
      </c>
      <c r="B135" s="37"/>
      <c r="C135" s="27"/>
      <c r="D135" s="41" t="s">
        <v>267</v>
      </c>
      <c r="E135" s="15">
        <f>AD13</f>
        <v>0</v>
      </c>
      <c r="F135" s="65" t="str">
        <f t="shared" si="32"/>
        <v/>
      </c>
    </row>
    <row r="136" spans="1:8" ht="19.5" customHeight="1" x14ac:dyDescent="0.3">
      <c r="A136" s="70" t="s">
        <v>273</v>
      </c>
      <c r="B136" s="39"/>
      <c r="C136" s="64"/>
      <c r="D136" s="41" t="s">
        <v>266</v>
      </c>
      <c r="E136" s="15">
        <f>AE13</f>
        <v>0</v>
      </c>
      <c r="F136" s="65" t="str">
        <f t="shared" si="32"/>
        <v/>
      </c>
    </row>
    <row r="137" spans="1:8" ht="20.25" x14ac:dyDescent="0.3">
      <c r="A137" s="127"/>
      <c r="B137" s="71"/>
      <c r="C137" s="62"/>
      <c r="D137" s="62"/>
      <c r="E137" s="72"/>
      <c r="F137" s="65" t="str">
        <f t="shared" si="32"/>
        <v/>
      </c>
      <c r="G137" s="6"/>
      <c r="H137" s="6"/>
    </row>
    <row r="138" spans="1:8" ht="20.25" x14ac:dyDescent="0.3">
      <c r="A138" s="118"/>
      <c r="B138" s="71"/>
      <c r="C138" s="62"/>
      <c r="D138" s="62"/>
      <c r="E138" s="62"/>
      <c r="F138" s="65" t="str">
        <f t="shared" si="32"/>
        <v/>
      </c>
      <c r="G138" s="6"/>
      <c r="H138" s="6"/>
    </row>
    <row r="139" spans="1:8" ht="20.25" x14ac:dyDescent="0.3">
      <c r="A139" s="74" t="s">
        <v>24</v>
      </c>
      <c r="B139" s="73"/>
      <c r="C139" s="7"/>
      <c r="D139" s="6"/>
      <c r="E139" s="6"/>
      <c r="F139" s="65" t="str">
        <f t="shared" si="32"/>
        <v/>
      </c>
      <c r="G139" s="6"/>
      <c r="H139" s="6"/>
    </row>
    <row r="140" spans="1:8" ht="20.25" x14ac:dyDescent="0.3">
      <c r="A140" s="74" t="s">
        <v>25</v>
      </c>
      <c r="B140" s="46"/>
      <c r="C140" s="1"/>
      <c r="D140" s="6"/>
      <c r="F140" s="65" t="str">
        <f t="shared" si="32"/>
        <v/>
      </c>
    </row>
    <row r="141" spans="1:8" ht="20.25" x14ac:dyDescent="0.3">
      <c r="A141" s="74" t="s">
        <v>26</v>
      </c>
      <c r="B141" s="46"/>
      <c r="C141" s="1"/>
      <c r="D141" s="6"/>
      <c r="F141" s="65"/>
    </row>
    <row r="142" spans="1:8" ht="18" customHeight="1" x14ac:dyDescent="0.3">
      <c r="A142" s="74" t="s">
        <v>251</v>
      </c>
      <c r="B142" s="88">
        <v>350</v>
      </c>
      <c r="C142" s="42"/>
      <c r="D142" s="41" t="s">
        <v>263</v>
      </c>
      <c r="E142" s="32"/>
      <c r="F142" s="65" t="str">
        <f t="shared" si="32"/>
        <v/>
      </c>
    </row>
    <row r="143" spans="1:8" ht="18.75" customHeight="1" x14ac:dyDescent="0.3">
      <c r="A143" s="74" t="s">
        <v>249</v>
      </c>
      <c r="B143" s="75" t="str">
        <f>Y91</f>
        <v>2مسنة مضاف لها 9 (تبيع أو تبيعة)</v>
      </c>
      <c r="C143" s="1"/>
      <c r="D143" s="67" t="s">
        <v>269</v>
      </c>
      <c r="E143" s="15">
        <f>AD23</f>
        <v>0</v>
      </c>
      <c r="F143" s="65" t="str">
        <f t="shared" si="32"/>
        <v/>
      </c>
    </row>
    <row r="144" spans="1:8" ht="16.5" customHeight="1" x14ac:dyDescent="0.3">
      <c r="A144" s="76"/>
      <c r="B144" s="77" t="s">
        <v>261</v>
      </c>
      <c r="C144" s="89"/>
      <c r="D144" s="78" t="s">
        <v>270</v>
      </c>
      <c r="E144" s="15">
        <f>AE23</f>
        <v>0</v>
      </c>
      <c r="F144" s="65" t="str">
        <f t="shared" si="32"/>
        <v/>
      </c>
    </row>
    <row r="145" spans="1:7" ht="16.5" customHeight="1" x14ac:dyDescent="0.3">
      <c r="A145" s="76"/>
      <c r="B145" s="77" t="s">
        <v>262</v>
      </c>
      <c r="C145" s="89"/>
      <c r="D145" s="78" t="s">
        <v>265</v>
      </c>
      <c r="E145" s="32"/>
      <c r="F145" s="65" t="str">
        <f t="shared" si="32"/>
        <v/>
      </c>
    </row>
    <row r="146" spans="1:7" ht="15.75" customHeight="1" x14ac:dyDescent="0.3">
      <c r="A146" s="79" t="s">
        <v>272</v>
      </c>
      <c r="B146" s="41"/>
      <c r="C146" s="40"/>
      <c r="D146" s="78" t="s">
        <v>270</v>
      </c>
      <c r="E146" s="15">
        <f>AD33</f>
        <v>0</v>
      </c>
      <c r="F146" s="65" t="str">
        <f t="shared" si="32"/>
        <v/>
      </c>
    </row>
    <row r="147" spans="1:7" ht="17.25" customHeight="1" x14ac:dyDescent="0.3">
      <c r="A147" s="80" t="s">
        <v>274</v>
      </c>
      <c r="B147" s="42"/>
      <c r="C147" s="40"/>
      <c r="D147" s="78" t="s">
        <v>269</v>
      </c>
      <c r="E147" s="15">
        <f>AE33</f>
        <v>0</v>
      </c>
      <c r="F147" s="65" t="str">
        <f t="shared" si="32"/>
        <v/>
      </c>
    </row>
    <row r="148" spans="1:7" x14ac:dyDescent="0.2">
      <c r="A148" s="117"/>
      <c r="B148" s="71"/>
      <c r="C148" s="13"/>
      <c r="D148" s="6"/>
      <c r="E148" s="6"/>
      <c r="F148" s="6"/>
      <c r="G148" s="6"/>
    </row>
    <row r="149" spans="1:7" x14ac:dyDescent="0.2">
      <c r="A149" s="118"/>
      <c r="B149" s="71"/>
      <c r="C149" s="2"/>
      <c r="D149" s="61"/>
      <c r="E149" s="6"/>
      <c r="F149" s="6"/>
      <c r="G149" s="6"/>
    </row>
    <row r="150" spans="1:7" x14ac:dyDescent="0.2">
      <c r="A150" s="180" t="s">
        <v>335</v>
      </c>
      <c r="B150" s="73"/>
      <c r="C150" s="1"/>
      <c r="D150" s="6"/>
      <c r="E150" s="6"/>
      <c r="F150" s="6"/>
      <c r="G150" s="6"/>
    </row>
    <row r="151" spans="1:7" x14ac:dyDescent="0.2">
      <c r="A151" s="81" t="s">
        <v>29</v>
      </c>
      <c r="B151" s="46"/>
      <c r="C151" s="1"/>
      <c r="D151" s="6"/>
      <c r="E151" s="6"/>
      <c r="F151" s="6"/>
      <c r="G151" s="6"/>
    </row>
    <row r="152" spans="1:7" x14ac:dyDescent="0.2">
      <c r="A152" s="81" t="s">
        <v>30</v>
      </c>
      <c r="B152" s="46"/>
      <c r="C152" s="1"/>
      <c r="D152" s="6"/>
      <c r="E152" s="6"/>
      <c r="F152" s="6"/>
      <c r="G152" s="6"/>
    </row>
    <row r="153" spans="1:7" x14ac:dyDescent="0.2">
      <c r="A153" s="81" t="s">
        <v>252</v>
      </c>
      <c r="B153" s="87">
        <v>105</v>
      </c>
      <c r="C153" s="1"/>
      <c r="D153" s="6"/>
      <c r="E153" s="6"/>
      <c r="F153" s="6"/>
      <c r="G153" s="6"/>
    </row>
    <row r="154" spans="1:7" ht="14.25" x14ac:dyDescent="0.2">
      <c r="A154" s="81" t="s">
        <v>253</v>
      </c>
      <c r="B154" s="82" t="str">
        <f>AG60</f>
        <v>1 من الغنم (الثني من المعز  والجذع من الضأن)</v>
      </c>
      <c r="C154" s="1"/>
      <c r="D154" s="6"/>
      <c r="E154" s="6"/>
      <c r="F154" s="6"/>
      <c r="G154" s="6"/>
    </row>
    <row r="155" spans="1:7" x14ac:dyDescent="0.2">
      <c r="A155" s="117"/>
      <c r="B155" s="83"/>
      <c r="C155" s="1"/>
      <c r="D155" s="6"/>
      <c r="E155" s="6"/>
      <c r="F155" s="6"/>
      <c r="G155" s="6"/>
    </row>
    <row r="156" spans="1:7" x14ac:dyDescent="0.2">
      <c r="A156" s="118"/>
      <c r="B156" s="83"/>
      <c r="C156" s="1"/>
      <c r="D156" s="6"/>
      <c r="E156" s="6"/>
      <c r="F156" s="6"/>
      <c r="G156" s="6"/>
    </row>
    <row r="157" spans="1:7" x14ac:dyDescent="0.2">
      <c r="A157" s="128" t="s">
        <v>17</v>
      </c>
      <c r="B157" s="46"/>
      <c r="C157" s="1"/>
      <c r="D157" s="6"/>
      <c r="E157" s="6"/>
      <c r="F157" s="6"/>
      <c r="G157" s="6"/>
    </row>
    <row r="158" spans="1:7" x14ac:dyDescent="0.2">
      <c r="A158" s="129" t="s">
        <v>77</v>
      </c>
      <c r="B158" s="87">
        <v>100</v>
      </c>
      <c r="C158" s="1"/>
      <c r="D158" s="6"/>
      <c r="E158" s="6"/>
      <c r="F158" s="6"/>
      <c r="G158" s="6"/>
    </row>
    <row r="159" spans="1:7" x14ac:dyDescent="0.2">
      <c r="A159" s="129" t="s">
        <v>84</v>
      </c>
      <c r="B159" s="87">
        <v>6</v>
      </c>
      <c r="C159" s="1"/>
      <c r="D159" s="6"/>
      <c r="E159" s="6"/>
      <c r="F159" s="6"/>
      <c r="G159" s="6"/>
    </row>
    <row r="160" spans="1:7" x14ac:dyDescent="0.2">
      <c r="A160" s="129" t="s">
        <v>75</v>
      </c>
      <c r="B160" s="87">
        <v>3</v>
      </c>
      <c r="C160" s="1"/>
      <c r="D160" s="6"/>
      <c r="E160" s="6"/>
      <c r="F160" s="6"/>
      <c r="G160" s="6"/>
    </row>
    <row r="161" spans="1:7" x14ac:dyDescent="0.2">
      <c r="A161" s="130" t="s">
        <v>76</v>
      </c>
      <c r="B161" s="84">
        <f>IFERROR(AJ5,"اكتب مدة السقي  , من فضلك")</f>
        <v>8.3333333333333321</v>
      </c>
      <c r="C161" s="1"/>
      <c r="D161" s="6"/>
      <c r="E161" s="6"/>
      <c r="F161" s="6"/>
      <c r="G161" s="6"/>
    </row>
    <row r="162" spans="1:7" x14ac:dyDescent="0.2">
      <c r="A162" s="117"/>
      <c r="B162" s="83"/>
      <c r="C162" s="1"/>
      <c r="D162" s="6"/>
      <c r="E162" s="6"/>
      <c r="F162" s="6"/>
      <c r="G162" s="6"/>
    </row>
    <row r="163" spans="1:7" x14ac:dyDescent="0.2">
      <c r="A163" s="118"/>
      <c r="B163" s="83"/>
      <c r="C163" s="1"/>
      <c r="D163" s="6"/>
      <c r="E163" s="6"/>
      <c r="F163" s="6"/>
      <c r="G163" s="6"/>
    </row>
    <row r="164" spans="1:7" x14ac:dyDescent="0.2">
      <c r="A164" s="131" t="s">
        <v>33</v>
      </c>
      <c r="B164" s="46"/>
      <c r="C164" s="1"/>
      <c r="D164" s="6"/>
      <c r="E164" s="6"/>
      <c r="F164" s="6"/>
      <c r="G164" s="6"/>
    </row>
    <row r="165" spans="1:7" x14ac:dyDescent="0.2">
      <c r="A165" s="131" t="s">
        <v>34</v>
      </c>
      <c r="B165" s="46"/>
      <c r="C165" s="1"/>
      <c r="D165" s="6"/>
      <c r="E165" s="6"/>
      <c r="F165" s="6"/>
      <c r="G165" s="6"/>
    </row>
    <row r="166" spans="1:7" x14ac:dyDescent="0.2">
      <c r="A166" s="131" t="s">
        <v>35</v>
      </c>
      <c r="B166" s="46"/>
      <c r="C166" s="1"/>
      <c r="D166" s="6"/>
      <c r="E166" s="6"/>
      <c r="F166" s="6"/>
      <c r="G166" s="6"/>
    </row>
    <row r="167" spans="1:7" x14ac:dyDescent="0.2">
      <c r="A167" s="131" t="s">
        <v>36</v>
      </c>
      <c r="B167" s="46"/>
      <c r="C167" s="1"/>
      <c r="D167" s="6"/>
      <c r="E167" s="6"/>
      <c r="F167" s="6"/>
      <c r="G167" s="6"/>
    </row>
    <row r="168" spans="1:7" x14ac:dyDescent="0.2">
      <c r="A168" s="132" t="s">
        <v>37</v>
      </c>
      <c r="B168" s="46"/>
      <c r="C168" s="1"/>
      <c r="D168" s="6"/>
      <c r="E168" s="6"/>
      <c r="F168" s="6"/>
      <c r="G168" s="6"/>
    </row>
    <row r="169" spans="1:7" x14ac:dyDescent="0.2">
      <c r="A169" s="133" t="s">
        <v>73</v>
      </c>
      <c r="B169" s="87">
        <v>20</v>
      </c>
      <c r="C169" s="1"/>
      <c r="D169" s="6"/>
      <c r="E169" s="6"/>
      <c r="F169" s="6"/>
      <c r="G169" s="6"/>
    </row>
    <row r="170" spans="1:7" x14ac:dyDescent="0.2">
      <c r="A170" s="133" t="s">
        <v>74</v>
      </c>
      <c r="B170" s="85">
        <f>B169/5</f>
        <v>4</v>
      </c>
      <c r="C170" s="1"/>
      <c r="D170" s="6"/>
      <c r="E170" s="6"/>
      <c r="F170" s="6"/>
      <c r="G170" s="6"/>
    </row>
    <row r="171" spans="1:7" x14ac:dyDescent="0.2">
      <c r="A171" s="117"/>
      <c r="B171" s="83"/>
      <c r="C171" s="1"/>
      <c r="D171" s="6"/>
      <c r="E171" s="6"/>
      <c r="F171" s="6"/>
      <c r="G171" s="6"/>
    </row>
    <row r="172" spans="1:7" x14ac:dyDescent="0.2">
      <c r="A172" s="118"/>
      <c r="B172" s="83"/>
      <c r="C172" s="1"/>
      <c r="D172" s="6"/>
      <c r="E172" s="6"/>
      <c r="F172" s="6"/>
      <c r="G172" s="6"/>
    </row>
    <row r="173" spans="1:7" x14ac:dyDescent="0.2">
      <c r="A173" s="120" t="s">
        <v>38</v>
      </c>
      <c r="B173" s="46"/>
      <c r="C173" s="1"/>
      <c r="D173" s="6"/>
      <c r="E173" s="6"/>
      <c r="F173" s="6"/>
      <c r="G173" s="6"/>
    </row>
    <row r="174" spans="1:7" x14ac:dyDescent="0.2">
      <c r="A174" s="119" t="s">
        <v>39</v>
      </c>
      <c r="B174" s="46"/>
      <c r="C174" s="1"/>
      <c r="D174" s="6"/>
      <c r="E174" s="6"/>
      <c r="F174" s="6"/>
      <c r="G174" s="6"/>
    </row>
    <row r="175" spans="1:7" x14ac:dyDescent="0.2">
      <c r="A175" s="119" t="s">
        <v>40</v>
      </c>
      <c r="B175" s="46"/>
      <c r="C175" s="1"/>
      <c r="D175" s="6"/>
      <c r="E175" s="6"/>
      <c r="F175" s="6"/>
      <c r="G175" s="6"/>
    </row>
    <row r="176" spans="1:7" x14ac:dyDescent="0.2">
      <c r="A176" s="119" t="s">
        <v>41</v>
      </c>
      <c r="B176" s="46"/>
      <c r="C176" s="1"/>
      <c r="D176" s="6"/>
      <c r="E176" s="6"/>
      <c r="F176" s="6"/>
      <c r="G176" s="6"/>
    </row>
    <row r="177" spans="1:7" x14ac:dyDescent="0.2">
      <c r="A177" s="119" t="s">
        <v>42</v>
      </c>
      <c r="B177" s="46"/>
      <c r="C177" s="1"/>
      <c r="D177" s="6"/>
      <c r="E177" s="6"/>
      <c r="F177" s="6"/>
      <c r="G177" s="6"/>
    </row>
    <row r="178" spans="1:7" x14ac:dyDescent="0.2">
      <c r="A178" s="117"/>
      <c r="B178" s="83"/>
      <c r="C178" s="1"/>
      <c r="D178" s="6"/>
      <c r="E178" s="6"/>
      <c r="F178" s="6"/>
      <c r="G178" s="6"/>
    </row>
    <row r="179" spans="1:7" x14ac:dyDescent="0.2">
      <c r="A179" s="118"/>
      <c r="B179" s="83"/>
      <c r="C179" s="1"/>
      <c r="D179" s="6"/>
      <c r="E179" s="6"/>
      <c r="F179" s="6"/>
      <c r="G179" s="6"/>
    </row>
    <row r="180" spans="1:7" x14ac:dyDescent="0.2">
      <c r="A180" s="134" t="s">
        <v>43</v>
      </c>
      <c r="B180" s="46"/>
      <c r="C180" s="1"/>
      <c r="D180" s="6"/>
      <c r="E180" s="6"/>
      <c r="F180" s="6"/>
      <c r="G180" s="6"/>
    </row>
    <row r="181" spans="1:7" x14ac:dyDescent="0.2">
      <c r="A181" s="134" t="s">
        <v>44</v>
      </c>
      <c r="B181" s="46"/>
      <c r="C181" s="1"/>
      <c r="D181" s="6"/>
      <c r="E181" s="6"/>
      <c r="F181" s="6"/>
      <c r="G181" s="6"/>
    </row>
    <row r="182" spans="1:7" x14ac:dyDescent="0.2">
      <c r="A182" s="134" t="s">
        <v>45</v>
      </c>
      <c r="B182" s="46"/>
      <c r="C182" s="1"/>
      <c r="D182" s="6"/>
      <c r="E182" s="6"/>
      <c r="F182" s="6"/>
      <c r="G182" s="6"/>
    </row>
    <row r="183" spans="1:7" x14ac:dyDescent="0.2">
      <c r="A183" s="134" t="s">
        <v>46</v>
      </c>
    </row>
    <row r="184" spans="1:7" x14ac:dyDescent="0.2">
      <c r="A184" s="134" t="s">
        <v>78</v>
      </c>
      <c r="B184" s="87">
        <v>10</v>
      </c>
    </row>
    <row r="185" spans="1:7" x14ac:dyDescent="0.2">
      <c r="A185" s="134" t="s">
        <v>79</v>
      </c>
      <c r="B185" s="86">
        <f>B184/10</f>
        <v>1</v>
      </c>
    </row>
    <row r="186" spans="1:7" x14ac:dyDescent="0.2">
      <c r="A186" s="80"/>
      <c r="B186" s="53"/>
      <c r="C186" s="17"/>
      <c r="D186" s="16"/>
    </row>
    <row r="187" spans="1:7" x14ac:dyDescent="0.2">
      <c r="A187" s="179"/>
      <c r="B187" s="53"/>
      <c r="C187" s="17"/>
      <c r="D187" s="16"/>
    </row>
    <row r="188" spans="1:7" ht="14.25" x14ac:dyDescent="0.2">
      <c r="A188" s="181" t="s">
        <v>47</v>
      </c>
      <c r="B188" s="40"/>
      <c r="C188" s="40"/>
      <c r="D188" s="40"/>
    </row>
    <row r="189" spans="1:7" ht="14.25" x14ac:dyDescent="0.2">
      <c r="A189" s="106" t="s">
        <v>48</v>
      </c>
      <c r="B189" s="40"/>
      <c r="C189" s="40"/>
      <c r="D189" s="40"/>
    </row>
    <row r="190" spans="1:7" ht="14.25" x14ac:dyDescent="0.2">
      <c r="A190" s="106" t="s">
        <v>49</v>
      </c>
      <c r="B190" s="40"/>
      <c r="C190" s="40"/>
      <c r="D190" s="40"/>
    </row>
    <row r="191" spans="1:7" ht="14.25" x14ac:dyDescent="0.2">
      <c r="A191" s="106" t="s">
        <v>50</v>
      </c>
      <c r="B191" s="40"/>
      <c r="C191" s="40"/>
      <c r="D191" s="40"/>
    </row>
    <row r="192" spans="1:7" ht="14.25" x14ac:dyDescent="0.2">
      <c r="A192" s="106" t="s">
        <v>51</v>
      </c>
      <c r="B192" s="40"/>
      <c r="C192" s="40"/>
      <c r="D192" s="40"/>
    </row>
    <row r="193" spans="1:4" ht="14.25" x14ac:dyDescent="0.2">
      <c r="A193" s="106" t="s">
        <v>52</v>
      </c>
      <c r="B193" s="40"/>
      <c r="C193" s="40"/>
      <c r="D193" s="40"/>
    </row>
    <row r="194" spans="1:4" ht="14.25" x14ac:dyDescent="0.2">
      <c r="A194" s="106" t="s">
        <v>53</v>
      </c>
      <c r="B194" s="40"/>
      <c r="C194" s="40"/>
      <c r="D194" s="40"/>
    </row>
    <row r="195" spans="1:4" ht="14.25" x14ac:dyDescent="0.2">
      <c r="A195" s="106" t="s">
        <v>54</v>
      </c>
      <c r="B195" s="40"/>
      <c r="C195" s="40"/>
      <c r="D195" s="40"/>
    </row>
    <row r="196" spans="1:4" ht="14.25" x14ac:dyDescent="0.2">
      <c r="A196" s="106" t="s">
        <v>55</v>
      </c>
      <c r="B196" s="40"/>
      <c r="C196" s="40"/>
      <c r="D196" s="40"/>
    </row>
    <row r="197" spans="1:4" ht="14.25" x14ac:dyDescent="0.2">
      <c r="A197" s="106" t="s">
        <v>56</v>
      </c>
      <c r="B197" s="40"/>
      <c r="C197" s="40"/>
      <c r="D197" s="40"/>
    </row>
    <row r="198" spans="1:4" ht="14.25" x14ac:dyDescent="0.2">
      <c r="A198" s="106" t="s">
        <v>57</v>
      </c>
      <c r="B198" s="40"/>
      <c r="C198" s="40"/>
      <c r="D198" s="40"/>
    </row>
    <row r="199" spans="1:4" ht="14.25" x14ac:dyDescent="0.2">
      <c r="A199" s="106" t="s">
        <v>58</v>
      </c>
      <c r="B199" s="40"/>
      <c r="C199" s="40"/>
      <c r="D199" s="40"/>
    </row>
    <row r="200" spans="1:4" ht="14.25" x14ac:dyDescent="0.2">
      <c r="A200" s="106" t="s">
        <v>59</v>
      </c>
      <c r="B200" s="40"/>
      <c r="C200" s="40"/>
      <c r="D200" s="40"/>
    </row>
    <row r="201" spans="1:4" ht="14.25" x14ac:dyDescent="0.2">
      <c r="A201" s="106" t="s">
        <v>60</v>
      </c>
      <c r="B201" s="40"/>
      <c r="C201" s="40"/>
      <c r="D201" s="40"/>
    </row>
    <row r="202" spans="1:4" ht="14.25" x14ac:dyDescent="0.2">
      <c r="A202" s="106" t="s">
        <v>61</v>
      </c>
      <c r="B202" s="40"/>
      <c r="C202" s="40"/>
      <c r="D202" s="40"/>
    </row>
    <row r="203" spans="1:4" ht="14.25" x14ac:dyDescent="0.2">
      <c r="A203" s="106" t="s">
        <v>62</v>
      </c>
      <c r="B203" s="40"/>
      <c r="C203" s="40"/>
      <c r="D203" s="40"/>
    </row>
    <row r="204" spans="1:4" ht="14.25" x14ac:dyDescent="0.2">
      <c r="A204" s="106" t="s">
        <v>63</v>
      </c>
      <c r="B204" s="40"/>
      <c r="C204" s="40"/>
      <c r="D204" s="40"/>
    </row>
    <row r="205" spans="1:4" ht="14.25" x14ac:dyDescent="0.2">
      <c r="A205" s="106" t="s">
        <v>64</v>
      </c>
      <c r="B205" s="40"/>
      <c r="C205" s="40"/>
      <c r="D205" s="40"/>
    </row>
    <row r="206" spans="1:4" ht="14.25" x14ac:dyDescent="0.2">
      <c r="A206" s="91"/>
      <c r="B206" s="91"/>
      <c r="C206" s="40"/>
      <c r="D206" s="40"/>
    </row>
    <row r="207" spans="1:4" ht="27" x14ac:dyDescent="0.35">
      <c r="A207" s="206" t="s">
        <v>859</v>
      </c>
      <c r="B207" s="207" t="s">
        <v>860</v>
      </c>
      <c r="C207" s="40"/>
      <c r="D207" s="40"/>
    </row>
    <row r="208" spans="1:4" ht="14.25" x14ac:dyDescent="0.2">
      <c r="A208" s="40"/>
      <c r="B208" s="40"/>
      <c r="C208" s="40"/>
      <c r="D208" s="40"/>
    </row>
    <row r="209" spans="1:4" ht="14.25" x14ac:dyDescent="0.2">
      <c r="A209" s="40"/>
      <c r="B209" s="40"/>
      <c r="C209" s="40"/>
      <c r="D209" s="40"/>
    </row>
    <row r="210" spans="1:4" ht="14.25" x14ac:dyDescent="0.2">
      <c r="A210" s="40"/>
      <c r="B210" s="40"/>
      <c r="C210" s="40"/>
      <c r="D210" s="40"/>
    </row>
    <row r="211" spans="1:4" ht="14.25" x14ac:dyDescent="0.2">
      <c r="A211" s="40"/>
      <c r="B211" s="40"/>
      <c r="C211" s="40"/>
      <c r="D211" s="40"/>
    </row>
    <row r="212" spans="1:4" ht="14.25" x14ac:dyDescent="0.2">
      <c r="A212" s="40"/>
      <c r="B212" s="40"/>
      <c r="C212" s="40"/>
      <c r="D212" s="40"/>
    </row>
    <row r="213" spans="1:4" ht="14.25" x14ac:dyDescent="0.2">
      <c r="A213" s="40"/>
      <c r="B213" s="40"/>
      <c r="C213" s="40"/>
      <c r="D213" s="40"/>
    </row>
    <row r="214" spans="1:4" ht="14.25" x14ac:dyDescent="0.2">
      <c r="A214" s="40"/>
      <c r="B214" s="40"/>
      <c r="C214" s="40"/>
      <c r="D214" s="40"/>
    </row>
    <row r="215" spans="1:4" ht="14.25" x14ac:dyDescent="0.2">
      <c r="A215" s="40"/>
      <c r="B215" s="40"/>
      <c r="C215" s="40"/>
      <c r="D215" s="40"/>
    </row>
    <row r="216" spans="1:4" ht="14.25" x14ac:dyDescent="0.2">
      <c r="A216" s="40"/>
      <c r="B216" s="40"/>
      <c r="C216" s="40"/>
      <c r="D216" s="40"/>
    </row>
    <row r="217" spans="1:4" ht="14.25" x14ac:dyDescent="0.2">
      <c r="A217" s="40"/>
      <c r="B217" s="40"/>
      <c r="C217" s="40"/>
      <c r="D217" s="40"/>
    </row>
    <row r="218" spans="1:4" ht="14.25" x14ac:dyDescent="0.2">
      <c r="A218" s="40"/>
      <c r="B218" s="40"/>
      <c r="C218" s="40"/>
      <c r="D218" s="40"/>
    </row>
    <row r="219" spans="1:4" ht="14.25" x14ac:dyDescent="0.2">
      <c r="A219" s="40"/>
      <c r="B219" s="40"/>
      <c r="C219" s="40"/>
      <c r="D219" s="40"/>
    </row>
    <row r="220" spans="1:4" ht="14.25" x14ac:dyDescent="0.2">
      <c r="A220" s="40"/>
      <c r="B220" s="40"/>
      <c r="C220" s="40"/>
      <c r="D220" s="40"/>
    </row>
    <row r="221" spans="1:4" ht="14.25" x14ac:dyDescent="0.2">
      <c r="A221" s="40"/>
      <c r="B221" s="40"/>
      <c r="C221" s="40"/>
      <c r="D221" s="40"/>
    </row>
    <row r="222" spans="1:4" ht="14.25" x14ac:dyDescent="0.2">
      <c r="A222" s="40"/>
      <c r="B222" s="40"/>
      <c r="C222" s="40"/>
      <c r="D222" s="40"/>
    </row>
    <row r="223" spans="1:4" ht="14.25" x14ac:dyDescent="0.2">
      <c r="A223" s="40"/>
      <c r="B223" s="40"/>
      <c r="C223" s="40"/>
      <c r="D223" s="40"/>
    </row>
    <row r="224" spans="1:4" ht="14.25" x14ac:dyDescent="0.2">
      <c r="A224" s="40"/>
      <c r="B224" s="40"/>
      <c r="C224" s="40"/>
      <c r="D224" s="40"/>
    </row>
    <row r="225" spans="1:4" ht="14.25" x14ac:dyDescent="0.2">
      <c r="A225" s="40"/>
      <c r="B225" s="40"/>
      <c r="C225" s="40"/>
      <c r="D225" s="40"/>
    </row>
    <row r="226" spans="1:4" ht="14.25" x14ac:dyDescent="0.2">
      <c r="A226" s="40"/>
      <c r="B226" s="40"/>
      <c r="C226" s="40"/>
      <c r="D226" s="40"/>
    </row>
    <row r="227" spans="1:4" ht="14.25" x14ac:dyDescent="0.2">
      <c r="A227" s="40"/>
      <c r="B227" s="40"/>
      <c r="C227" s="40"/>
      <c r="D227" s="40"/>
    </row>
    <row r="228" spans="1:4" ht="14.25" x14ac:dyDescent="0.2">
      <c r="A228" s="40"/>
      <c r="B228" s="40"/>
      <c r="C228" s="40"/>
      <c r="D228" s="40"/>
    </row>
    <row r="229" spans="1:4" ht="14.25" x14ac:dyDescent="0.2">
      <c r="A229" s="40"/>
      <c r="B229" s="40"/>
      <c r="C229" s="40"/>
      <c r="D229" s="40"/>
    </row>
    <row r="230" spans="1:4" ht="14.25" x14ac:dyDescent="0.2">
      <c r="A230" s="40"/>
      <c r="B230" s="40"/>
      <c r="C230" s="40"/>
      <c r="D230" s="40"/>
    </row>
    <row r="231" spans="1:4" ht="14.25" x14ac:dyDescent="0.2">
      <c r="A231" s="40"/>
      <c r="B231" s="40"/>
      <c r="C231" s="40"/>
      <c r="D231" s="40"/>
    </row>
    <row r="232" spans="1:4" ht="14.25" x14ac:dyDescent="0.2">
      <c r="A232" s="40"/>
      <c r="B232" s="40"/>
      <c r="C232" s="40"/>
      <c r="D232" s="40"/>
    </row>
    <row r="233" spans="1:4" ht="14.25" x14ac:dyDescent="0.2">
      <c r="A233" s="40"/>
      <c r="B233" s="40"/>
      <c r="C233" s="40"/>
      <c r="D233" s="40"/>
    </row>
    <row r="234" spans="1:4" ht="14.25" x14ac:dyDescent="0.2">
      <c r="A234" s="40"/>
      <c r="B234" s="40"/>
      <c r="C234" s="40"/>
      <c r="D234" s="40"/>
    </row>
    <row r="235" spans="1:4" ht="14.25" x14ac:dyDescent="0.2">
      <c r="A235" s="40"/>
      <c r="B235" s="40"/>
      <c r="C235" s="40"/>
      <c r="D235" s="40"/>
    </row>
    <row r="236" spans="1:4" ht="14.25" x14ac:dyDescent="0.2">
      <c r="A236" s="40"/>
      <c r="B236" s="40"/>
      <c r="C236" s="40"/>
      <c r="D236" s="40"/>
    </row>
    <row r="237" spans="1:4" ht="14.25" x14ac:dyDescent="0.2">
      <c r="A237" s="40"/>
      <c r="B237" s="40"/>
      <c r="C237" s="40"/>
      <c r="D237" s="40"/>
    </row>
    <row r="238" spans="1:4" ht="14.25" x14ac:dyDescent="0.2">
      <c r="A238" s="40"/>
      <c r="B238" s="40"/>
      <c r="C238" s="40"/>
      <c r="D238" s="40"/>
    </row>
    <row r="239" spans="1:4" ht="14.25" x14ac:dyDescent="0.2">
      <c r="A239" s="40"/>
      <c r="B239" s="40"/>
      <c r="C239" s="40"/>
      <c r="D239" s="40"/>
    </row>
    <row r="240" spans="1:4" ht="14.25" x14ac:dyDescent="0.2">
      <c r="A240" s="40"/>
      <c r="B240" s="40"/>
      <c r="C240" s="40"/>
      <c r="D240" s="40"/>
    </row>
    <row r="241" spans="1:4" ht="14.25" x14ac:dyDescent="0.2">
      <c r="A241" s="40"/>
      <c r="B241" s="40"/>
      <c r="C241" s="40"/>
      <c r="D241" s="40"/>
    </row>
    <row r="242" spans="1:4" ht="14.25" x14ac:dyDescent="0.2">
      <c r="A242" s="40"/>
      <c r="B242" s="40"/>
      <c r="C242" s="40"/>
      <c r="D242" s="40"/>
    </row>
    <row r="243" spans="1:4" ht="14.25" x14ac:dyDescent="0.2">
      <c r="A243" s="40"/>
      <c r="B243" s="40"/>
      <c r="C243" s="40"/>
      <c r="D243" s="40"/>
    </row>
    <row r="244" spans="1:4" ht="14.25" x14ac:dyDescent="0.2">
      <c r="A244" s="40"/>
      <c r="B244" s="40"/>
      <c r="C244" s="40"/>
      <c r="D244" s="40"/>
    </row>
    <row r="245" spans="1:4" ht="14.25" x14ac:dyDescent="0.2">
      <c r="A245" s="40"/>
      <c r="B245" s="40"/>
      <c r="C245" s="40"/>
      <c r="D245" s="40"/>
    </row>
    <row r="246" spans="1:4" ht="14.25" x14ac:dyDescent="0.2">
      <c r="A246" s="40"/>
      <c r="B246" s="40"/>
      <c r="C246" s="40"/>
      <c r="D246" s="40"/>
    </row>
    <row r="247" spans="1:4" ht="14.25" x14ac:dyDescent="0.2">
      <c r="A247" s="40"/>
      <c r="B247" s="40"/>
      <c r="C247" s="40"/>
      <c r="D247" s="40"/>
    </row>
    <row r="248" spans="1:4" ht="14.25" x14ac:dyDescent="0.2">
      <c r="A248" s="40"/>
      <c r="B248" s="40"/>
      <c r="C248" s="40"/>
      <c r="D248" s="40"/>
    </row>
    <row r="249" spans="1:4" ht="14.25" x14ac:dyDescent="0.2">
      <c r="A249" s="40"/>
      <c r="B249" s="40"/>
      <c r="C249" s="40"/>
      <c r="D249" s="40"/>
    </row>
    <row r="250" spans="1:4" ht="14.25" x14ac:dyDescent="0.2">
      <c r="A250" s="40"/>
      <c r="B250" s="40"/>
      <c r="C250" s="40"/>
      <c r="D250" s="40"/>
    </row>
    <row r="251" spans="1:4" ht="14.25" x14ac:dyDescent="0.2">
      <c r="A251" s="40"/>
      <c r="B251" s="40"/>
      <c r="C251" s="40"/>
      <c r="D251" s="40"/>
    </row>
    <row r="252" spans="1:4" ht="14.25" x14ac:dyDescent="0.2">
      <c r="A252" s="40"/>
      <c r="B252" s="40"/>
      <c r="C252" s="40"/>
      <c r="D252" s="40"/>
    </row>
    <row r="253" spans="1:4" ht="14.25" x14ac:dyDescent="0.2">
      <c r="A253" s="40"/>
      <c r="B253" s="40"/>
      <c r="C253" s="40"/>
      <c r="D253" s="40"/>
    </row>
    <row r="254" spans="1:4" ht="14.25" x14ac:dyDescent="0.2">
      <c r="A254" s="40"/>
      <c r="B254" s="40"/>
      <c r="C254" s="40"/>
      <c r="D254" s="40"/>
    </row>
    <row r="255" spans="1:4" ht="14.25" x14ac:dyDescent="0.2">
      <c r="A255" s="40"/>
      <c r="B255" s="40"/>
      <c r="C255" s="40"/>
      <c r="D255" s="40"/>
    </row>
    <row r="256" spans="1:4" ht="14.25" x14ac:dyDescent="0.2">
      <c r="A256" s="40"/>
      <c r="B256" s="40"/>
      <c r="C256" s="40"/>
      <c r="D256" s="40"/>
    </row>
    <row r="257" spans="1:4" ht="14.25" x14ac:dyDescent="0.2">
      <c r="A257" s="40"/>
      <c r="B257" s="40"/>
      <c r="C257" s="40"/>
      <c r="D257" s="40"/>
    </row>
    <row r="258" spans="1:4" ht="14.25" x14ac:dyDescent="0.2">
      <c r="A258" s="40"/>
      <c r="B258" s="40"/>
      <c r="C258" s="40"/>
      <c r="D258" s="40"/>
    </row>
    <row r="259" spans="1:4" ht="14.25" x14ac:dyDescent="0.2">
      <c r="A259" s="40"/>
      <c r="B259" s="40"/>
      <c r="C259" s="44"/>
    </row>
    <row r="260" spans="1:4" ht="14.25" x14ac:dyDescent="0.2">
      <c r="A260" s="40"/>
      <c r="B260" s="40"/>
      <c r="C260" s="44"/>
    </row>
    <row r="261" spans="1:4" ht="14.25" x14ac:dyDescent="0.2">
      <c r="A261" s="40"/>
      <c r="B261" s="40"/>
      <c r="C261" s="44"/>
    </row>
    <row r="262" spans="1:4" ht="14.25" x14ac:dyDescent="0.2">
      <c r="A262" s="40"/>
      <c r="B262" s="40"/>
      <c r="C262" s="44"/>
    </row>
    <row r="263" spans="1:4" ht="14.25" x14ac:dyDescent="0.2">
      <c r="A263" s="40"/>
      <c r="B263" s="40"/>
      <c r="C263" s="44"/>
    </row>
    <row r="264" spans="1:4" ht="14.25" x14ac:dyDescent="0.2">
      <c r="A264" s="40"/>
      <c r="B264" s="40"/>
      <c r="C264" s="44"/>
    </row>
    <row r="265" spans="1:4" ht="14.25" x14ac:dyDescent="0.2">
      <c r="A265" s="40"/>
      <c r="B265" s="40"/>
      <c r="C265" s="44"/>
    </row>
    <row r="266" spans="1:4" ht="14.25" x14ac:dyDescent="0.2">
      <c r="A266" s="40"/>
      <c r="B266" s="40"/>
      <c r="C266" s="44"/>
    </row>
    <row r="267" spans="1:4" ht="14.25" x14ac:dyDescent="0.2">
      <c r="A267" s="40"/>
      <c r="B267" s="40"/>
      <c r="C267" s="44"/>
    </row>
    <row r="268" spans="1:4" ht="14.25" x14ac:dyDescent="0.2">
      <c r="A268" s="40"/>
      <c r="B268" s="40"/>
      <c r="C268" s="44"/>
    </row>
    <row r="269" spans="1:4" ht="14.25" x14ac:dyDescent="0.2">
      <c r="A269" s="40"/>
      <c r="B269" s="40"/>
      <c r="C269" s="44"/>
    </row>
    <row r="270" spans="1:4" ht="14.25" x14ac:dyDescent="0.2">
      <c r="A270" s="40"/>
      <c r="B270" s="40"/>
      <c r="C270" s="44"/>
    </row>
    <row r="271" spans="1:4" ht="14.25" x14ac:dyDescent="0.2">
      <c r="A271" s="40"/>
      <c r="B271" s="40"/>
      <c r="C271" s="44"/>
    </row>
    <row r="272" spans="1:4" ht="14.25" x14ac:dyDescent="0.2">
      <c r="A272" s="40"/>
      <c r="B272" s="40"/>
      <c r="C272" s="44"/>
    </row>
    <row r="273" spans="1:4" ht="14.25" x14ac:dyDescent="0.2">
      <c r="A273" s="40"/>
      <c r="B273" s="40"/>
      <c r="C273" s="44"/>
    </row>
    <row r="274" spans="1:4" ht="14.25" x14ac:dyDescent="0.2">
      <c r="A274" s="40"/>
      <c r="B274" s="40"/>
      <c r="C274" s="44"/>
    </row>
    <row r="275" spans="1:4" ht="14.25" x14ac:dyDescent="0.2">
      <c r="A275" s="40"/>
      <c r="B275" s="40"/>
      <c r="C275" s="44"/>
    </row>
    <row r="276" spans="1:4" ht="14.25" x14ac:dyDescent="0.2">
      <c r="A276" s="40"/>
      <c r="B276" s="40"/>
      <c r="C276" s="44"/>
    </row>
    <row r="277" spans="1:4" ht="14.25" x14ac:dyDescent="0.2">
      <c r="A277" s="40"/>
      <c r="B277" s="40"/>
      <c r="C277" s="16"/>
      <c r="D277" s="16"/>
    </row>
    <row r="278" spans="1:4" ht="14.25" x14ac:dyDescent="0.2">
      <c r="A278" s="40"/>
      <c r="B278" s="40"/>
      <c r="C278" s="44"/>
    </row>
    <row r="279" spans="1:4" ht="14.25" x14ac:dyDescent="0.2">
      <c r="A279" s="40"/>
      <c r="B279" s="40"/>
      <c r="C279" s="44"/>
    </row>
    <row r="280" spans="1:4" ht="14.25" x14ac:dyDescent="0.2">
      <c r="A280" s="40"/>
      <c r="B280" s="40"/>
      <c r="C280" s="44"/>
    </row>
    <row r="281" spans="1:4" ht="14.25" x14ac:dyDescent="0.2">
      <c r="A281" s="40"/>
      <c r="B281" s="40"/>
      <c r="C281" s="44"/>
    </row>
    <row r="282" spans="1:4" ht="14.25" x14ac:dyDescent="0.2">
      <c r="A282" s="40"/>
      <c r="B282" s="40"/>
      <c r="C282" s="44"/>
    </row>
    <row r="283" spans="1:4" ht="14.25" x14ac:dyDescent="0.2">
      <c r="A283" s="40"/>
      <c r="B283" s="40"/>
      <c r="C283" s="44"/>
    </row>
    <row r="284" spans="1:4" ht="14.25" x14ac:dyDescent="0.2">
      <c r="A284" s="40"/>
      <c r="B284" s="40"/>
      <c r="C284" s="44"/>
    </row>
    <row r="285" spans="1:4" ht="14.25" x14ac:dyDescent="0.2">
      <c r="A285" s="40"/>
      <c r="B285" s="40"/>
      <c r="C285" s="44"/>
    </row>
    <row r="286" spans="1:4" ht="14.25" x14ac:dyDescent="0.2">
      <c r="A286" s="40"/>
      <c r="B286" s="40"/>
      <c r="C286" s="44"/>
    </row>
    <row r="287" spans="1:4" ht="14.25" x14ac:dyDescent="0.2">
      <c r="A287" s="40"/>
      <c r="B287" s="40"/>
      <c r="C287" s="44"/>
    </row>
    <row r="288" spans="1:4" ht="14.25" x14ac:dyDescent="0.2">
      <c r="A288" s="40"/>
      <c r="B288" s="40"/>
      <c r="C288" s="44"/>
    </row>
    <row r="289" spans="1:3" ht="14.25" x14ac:dyDescent="0.2">
      <c r="A289" s="40"/>
      <c r="B289" s="40"/>
      <c r="C289" s="44"/>
    </row>
    <row r="290" spans="1:3" ht="14.25" x14ac:dyDescent="0.2">
      <c r="A290" s="40"/>
      <c r="B290" s="40"/>
      <c r="C290" s="44"/>
    </row>
    <row r="291" spans="1:3" ht="14.25" x14ac:dyDescent="0.2">
      <c r="A291" s="40"/>
      <c r="B291" s="40"/>
      <c r="C291" s="44"/>
    </row>
    <row r="292" spans="1:3" ht="14.25" x14ac:dyDescent="0.2">
      <c r="A292" s="40"/>
      <c r="B292" s="40"/>
      <c r="C292" s="44"/>
    </row>
    <row r="293" spans="1:3" ht="14.25" x14ac:dyDescent="0.2">
      <c r="A293" s="40"/>
      <c r="B293" s="40"/>
      <c r="C293" s="44"/>
    </row>
    <row r="294" spans="1:3" ht="14.25" x14ac:dyDescent="0.2">
      <c r="A294" s="40"/>
      <c r="B294" s="40"/>
      <c r="C294" s="44"/>
    </row>
    <row r="295" spans="1:3" ht="14.25" x14ac:dyDescent="0.2">
      <c r="A295" s="40"/>
      <c r="B295" s="40"/>
      <c r="C295" s="44"/>
    </row>
    <row r="296" spans="1:3" ht="14.25" x14ac:dyDescent="0.2">
      <c r="A296" s="40"/>
      <c r="B296" s="40"/>
      <c r="C296" s="44"/>
    </row>
    <row r="297" spans="1:3" ht="14.25" x14ac:dyDescent="0.2">
      <c r="A297" s="40"/>
      <c r="B297" s="40"/>
      <c r="C297" s="44"/>
    </row>
    <row r="298" spans="1:3" ht="14.25" x14ac:dyDescent="0.2">
      <c r="A298" s="40"/>
      <c r="B298" s="40"/>
      <c r="C298" s="44"/>
    </row>
    <row r="299" spans="1:3" ht="14.25" x14ac:dyDescent="0.2">
      <c r="A299" s="40"/>
      <c r="B299" s="40"/>
      <c r="C299" s="44"/>
    </row>
    <row r="300" spans="1:3" ht="14.25" x14ac:dyDescent="0.2">
      <c r="A300" s="40"/>
      <c r="B300" s="40"/>
      <c r="C300" s="44"/>
    </row>
    <row r="301" spans="1:3" ht="14.25" x14ac:dyDescent="0.2">
      <c r="A301" s="40"/>
      <c r="B301" s="40"/>
      <c r="C301" s="44"/>
    </row>
    <row r="302" spans="1:3" ht="14.25" x14ac:dyDescent="0.2">
      <c r="A302" s="40"/>
      <c r="B302" s="40"/>
      <c r="C302" s="44"/>
    </row>
    <row r="303" spans="1:3" ht="14.25" x14ac:dyDescent="0.2">
      <c r="A303" s="40"/>
      <c r="B303" s="40"/>
      <c r="C303" s="44"/>
    </row>
    <row r="304" spans="1:3" ht="14.25" x14ac:dyDescent="0.2">
      <c r="A304" s="40"/>
      <c r="B304" s="40"/>
      <c r="C304" s="44"/>
    </row>
    <row r="305" spans="1:3" ht="14.25" x14ac:dyDescent="0.2">
      <c r="A305" s="40"/>
      <c r="B305" s="40"/>
      <c r="C305" s="44"/>
    </row>
    <row r="306" spans="1:3" ht="14.25" x14ac:dyDescent="0.2">
      <c r="A306" s="40"/>
      <c r="B306" s="40"/>
      <c r="C306" s="44"/>
    </row>
    <row r="307" spans="1:3" ht="14.25" x14ac:dyDescent="0.2">
      <c r="A307" s="40"/>
      <c r="B307" s="40"/>
      <c r="C307" s="44"/>
    </row>
    <row r="308" spans="1:3" ht="14.25" x14ac:dyDescent="0.2">
      <c r="A308" s="40"/>
      <c r="B308" s="40"/>
      <c r="C308" s="44"/>
    </row>
    <row r="309" spans="1:3" ht="14.25" x14ac:dyDescent="0.2">
      <c r="A309" s="40"/>
      <c r="B309" s="40"/>
      <c r="C309" s="44"/>
    </row>
    <row r="310" spans="1:3" ht="14.25" x14ac:dyDescent="0.2">
      <c r="A310" s="40"/>
      <c r="B310" s="40"/>
      <c r="C310" s="44"/>
    </row>
    <row r="311" spans="1:3" ht="14.25" x14ac:dyDescent="0.2">
      <c r="A311" s="40"/>
      <c r="B311" s="40"/>
      <c r="C311" s="44"/>
    </row>
    <row r="312" spans="1:3" ht="14.25" x14ac:dyDescent="0.2">
      <c r="A312" s="40"/>
      <c r="B312" s="40"/>
      <c r="C312" s="44"/>
    </row>
    <row r="313" spans="1:3" ht="14.25" x14ac:dyDescent="0.2">
      <c r="A313" s="40"/>
      <c r="B313" s="40"/>
      <c r="C313" s="44"/>
    </row>
    <row r="314" spans="1:3" ht="14.25" x14ac:dyDescent="0.2">
      <c r="A314" s="40"/>
      <c r="B314" s="40"/>
      <c r="C314" s="44"/>
    </row>
    <row r="315" spans="1:3" ht="14.25" x14ac:dyDescent="0.2">
      <c r="A315" s="40"/>
      <c r="B315" s="40"/>
      <c r="C315" s="44"/>
    </row>
    <row r="316" spans="1:3" ht="14.25" x14ac:dyDescent="0.2">
      <c r="A316" s="40"/>
      <c r="B316" s="40"/>
      <c r="C316" s="44"/>
    </row>
    <row r="317" spans="1:3" ht="14.25" x14ac:dyDescent="0.2">
      <c r="A317" s="40"/>
      <c r="B317" s="40"/>
      <c r="C317" s="44"/>
    </row>
    <row r="318" spans="1:3" ht="14.25" x14ac:dyDescent="0.2">
      <c r="A318" s="40"/>
      <c r="B318" s="40"/>
      <c r="C318" s="44"/>
    </row>
    <row r="319" spans="1:3" ht="14.25" x14ac:dyDescent="0.2">
      <c r="A319" s="40"/>
      <c r="B319" s="40"/>
      <c r="C319" s="44"/>
    </row>
    <row r="320" spans="1:3" ht="14.25" x14ac:dyDescent="0.2">
      <c r="A320" s="40"/>
      <c r="B320" s="40"/>
      <c r="C320" s="44"/>
    </row>
    <row r="321" spans="1:3" ht="14.25" x14ac:dyDescent="0.2">
      <c r="A321" s="40"/>
      <c r="B321" s="40"/>
      <c r="C321" s="44"/>
    </row>
    <row r="322" spans="1:3" ht="14.25" x14ac:dyDescent="0.2">
      <c r="A322" s="40"/>
      <c r="B322" s="40"/>
      <c r="C322" s="44"/>
    </row>
    <row r="323" spans="1:3" ht="14.25" x14ac:dyDescent="0.2">
      <c r="A323" s="40"/>
      <c r="B323" s="40"/>
      <c r="C323" s="44"/>
    </row>
    <row r="324" spans="1:3" ht="14.25" x14ac:dyDescent="0.2">
      <c r="A324" s="40"/>
      <c r="B324" s="40"/>
      <c r="C324" s="44"/>
    </row>
    <row r="325" spans="1:3" ht="14.25" x14ac:dyDescent="0.2">
      <c r="A325" s="40"/>
      <c r="B325" s="40"/>
      <c r="C325" s="44"/>
    </row>
    <row r="326" spans="1:3" ht="14.25" x14ac:dyDescent="0.2">
      <c r="A326" s="40"/>
      <c r="B326" s="40"/>
      <c r="C326" s="44"/>
    </row>
    <row r="327" spans="1:3" ht="14.25" x14ac:dyDescent="0.2">
      <c r="A327" s="40"/>
      <c r="B327" s="40"/>
      <c r="C327" s="44"/>
    </row>
    <row r="328" spans="1:3" ht="14.25" x14ac:dyDescent="0.2">
      <c r="A328" s="40"/>
      <c r="B328" s="40"/>
      <c r="C328" s="44"/>
    </row>
    <row r="329" spans="1:3" ht="14.25" x14ac:dyDescent="0.2">
      <c r="A329" s="40"/>
      <c r="B329" s="40"/>
      <c r="C329" s="44"/>
    </row>
    <row r="330" spans="1:3" ht="14.25" x14ac:dyDescent="0.2">
      <c r="A330" s="26"/>
      <c r="B330" s="109"/>
      <c r="C330" s="44"/>
    </row>
    <row r="331" spans="1:3" ht="14.25" x14ac:dyDescent="0.2">
      <c r="A331" s="26"/>
      <c r="B331" s="109"/>
      <c r="C331" s="44"/>
    </row>
    <row r="332" spans="1:3" ht="14.25" x14ac:dyDescent="0.2">
      <c r="A332" s="26"/>
      <c r="B332" s="109"/>
      <c r="C332" s="44"/>
    </row>
    <row r="333" spans="1:3" ht="14.25" x14ac:dyDescent="0.2">
      <c r="A333" s="26"/>
      <c r="B333" s="109"/>
      <c r="C333" s="44"/>
    </row>
    <row r="334" spans="1:3" ht="14.25" x14ac:dyDescent="0.2">
      <c r="A334" s="26"/>
      <c r="B334" s="109"/>
      <c r="C334" s="44"/>
    </row>
    <row r="335" spans="1:3" ht="14.25" x14ac:dyDescent="0.2">
      <c r="A335" s="26"/>
      <c r="B335" s="109"/>
      <c r="C335" s="44"/>
    </row>
    <row r="336" spans="1:3" ht="14.25" x14ac:dyDescent="0.2">
      <c r="A336" s="26"/>
      <c r="B336" s="109"/>
      <c r="C336" s="44"/>
    </row>
    <row r="337" spans="1:3" ht="14.25" x14ac:dyDescent="0.2">
      <c r="A337" s="26"/>
      <c r="B337" s="109"/>
      <c r="C337" s="44"/>
    </row>
    <row r="338" spans="1:3" ht="14.25" x14ac:dyDescent="0.2">
      <c r="A338" s="26"/>
      <c r="B338" s="109"/>
      <c r="C338" s="44"/>
    </row>
    <row r="339" spans="1:3" ht="14.25" x14ac:dyDescent="0.2">
      <c r="A339" s="26"/>
      <c r="B339" s="109"/>
      <c r="C339" s="44"/>
    </row>
    <row r="340" spans="1:3" ht="14.25" x14ac:dyDescent="0.2">
      <c r="A340" s="26"/>
      <c r="B340" s="109"/>
      <c r="C340" s="44"/>
    </row>
    <row r="341" spans="1:3" ht="14.25" x14ac:dyDescent="0.2">
      <c r="A341" s="26"/>
      <c r="B341" s="109"/>
      <c r="C341" s="44"/>
    </row>
    <row r="342" spans="1:3" ht="14.25" x14ac:dyDescent="0.2">
      <c r="A342" s="26"/>
      <c r="B342" s="109"/>
      <c r="C342" s="44"/>
    </row>
    <row r="343" spans="1:3" ht="14.25" x14ac:dyDescent="0.2">
      <c r="A343" s="26"/>
      <c r="B343" s="109"/>
      <c r="C343" s="44"/>
    </row>
    <row r="344" spans="1:3" ht="14.25" x14ac:dyDescent="0.2">
      <c r="A344" s="26"/>
      <c r="B344" s="109"/>
      <c r="C344" s="44"/>
    </row>
    <row r="345" spans="1:3" ht="14.25" x14ac:dyDescent="0.2">
      <c r="A345" s="26"/>
      <c r="B345" s="109"/>
      <c r="C345" s="44"/>
    </row>
    <row r="346" spans="1:3" ht="14.25" x14ac:dyDescent="0.2">
      <c r="A346" s="26"/>
      <c r="B346" s="109"/>
      <c r="C346" s="44"/>
    </row>
    <row r="347" spans="1:3" ht="14.25" x14ac:dyDescent="0.2">
      <c r="A347" s="26"/>
      <c r="B347" s="109"/>
      <c r="C347" s="44"/>
    </row>
    <row r="348" spans="1:3" ht="14.25" x14ac:dyDescent="0.2">
      <c r="A348" s="26"/>
      <c r="B348" s="109"/>
      <c r="C348" s="44"/>
    </row>
    <row r="349" spans="1:3" ht="14.25" x14ac:dyDescent="0.2">
      <c r="A349" s="26"/>
      <c r="B349" s="109"/>
      <c r="C349" s="44"/>
    </row>
    <row r="350" spans="1:3" ht="14.25" x14ac:dyDescent="0.2">
      <c r="A350" s="26"/>
      <c r="B350" s="109"/>
      <c r="C350" s="44"/>
    </row>
    <row r="351" spans="1:3" ht="14.25" x14ac:dyDescent="0.2">
      <c r="A351" s="26"/>
      <c r="B351" s="109"/>
      <c r="C351" s="44"/>
    </row>
    <row r="352" spans="1:3" ht="14.25" x14ac:dyDescent="0.2">
      <c r="A352" s="26"/>
      <c r="B352" s="109"/>
      <c r="C352" s="44"/>
    </row>
    <row r="353" spans="1:3" ht="14.25" x14ac:dyDescent="0.2">
      <c r="A353" s="26"/>
      <c r="B353" s="109"/>
      <c r="C353" s="44"/>
    </row>
    <row r="354" spans="1:3" ht="14.25" x14ac:dyDescent="0.2">
      <c r="A354" s="26"/>
      <c r="B354" s="109"/>
      <c r="C354" s="44"/>
    </row>
    <row r="355" spans="1:3" ht="14.25" x14ac:dyDescent="0.2">
      <c r="A355" s="26"/>
      <c r="B355" s="109"/>
      <c r="C355" s="44"/>
    </row>
    <row r="356" spans="1:3" ht="14.25" x14ac:dyDescent="0.2">
      <c r="A356" s="26"/>
      <c r="B356" s="109"/>
      <c r="C356" s="44"/>
    </row>
    <row r="357" spans="1:3" ht="14.25" x14ac:dyDescent="0.2">
      <c r="A357" s="26"/>
      <c r="B357" s="109"/>
      <c r="C357" s="44"/>
    </row>
    <row r="358" spans="1:3" ht="14.25" x14ac:dyDescent="0.2">
      <c r="A358" s="26"/>
      <c r="B358" s="109"/>
      <c r="C358" s="44"/>
    </row>
    <row r="359" spans="1:3" ht="14.25" x14ac:dyDescent="0.2">
      <c r="A359" s="26"/>
      <c r="B359" s="109"/>
      <c r="C359" s="44"/>
    </row>
    <row r="360" spans="1:3" ht="14.25" x14ac:dyDescent="0.2">
      <c r="A360" s="26"/>
      <c r="B360" s="109"/>
      <c r="C360" s="44"/>
    </row>
    <row r="361" spans="1:3" ht="14.25" x14ac:dyDescent="0.2">
      <c r="A361" s="26"/>
      <c r="B361" s="109"/>
      <c r="C361" s="44"/>
    </row>
    <row r="362" spans="1:3" ht="14.25" x14ac:dyDescent="0.2">
      <c r="A362" s="26"/>
      <c r="B362" s="109"/>
      <c r="C362" s="44"/>
    </row>
    <row r="363" spans="1:3" ht="14.25" x14ac:dyDescent="0.2">
      <c r="A363" s="26"/>
      <c r="B363" s="109"/>
      <c r="C363" s="44"/>
    </row>
    <row r="364" spans="1:3" ht="14.25" x14ac:dyDescent="0.2">
      <c r="A364" s="26"/>
      <c r="B364" s="109"/>
      <c r="C364" s="44"/>
    </row>
    <row r="365" spans="1:3" ht="14.25" x14ac:dyDescent="0.2">
      <c r="A365" s="26"/>
      <c r="B365" s="109"/>
      <c r="C365" s="44"/>
    </row>
    <row r="366" spans="1:3" ht="14.25" x14ac:dyDescent="0.2">
      <c r="A366" s="26"/>
      <c r="B366" s="109"/>
      <c r="C366" s="44"/>
    </row>
    <row r="367" spans="1:3" ht="14.25" x14ac:dyDescent="0.2">
      <c r="A367" s="26"/>
      <c r="B367" s="109"/>
      <c r="C367" s="44"/>
    </row>
    <row r="368" spans="1:3" ht="14.25" x14ac:dyDescent="0.2">
      <c r="A368" s="26"/>
      <c r="B368" s="109"/>
      <c r="C368" s="44"/>
    </row>
    <row r="369" spans="1:3" ht="14.25" x14ac:dyDescent="0.2">
      <c r="A369" s="26"/>
      <c r="B369" s="109"/>
      <c r="C369" s="44"/>
    </row>
    <row r="370" spans="1:3" ht="14.25" x14ac:dyDescent="0.2">
      <c r="A370" s="26"/>
      <c r="B370" s="109"/>
      <c r="C370" s="44"/>
    </row>
    <row r="371" spans="1:3" ht="14.25" x14ac:dyDescent="0.2">
      <c r="A371" s="26"/>
      <c r="B371" s="109"/>
      <c r="C371" s="44"/>
    </row>
    <row r="372" spans="1:3" ht="14.25" x14ac:dyDescent="0.2">
      <c r="A372" s="26"/>
      <c r="B372" s="109"/>
      <c r="C372" s="44"/>
    </row>
    <row r="373" spans="1:3" ht="14.25" x14ac:dyDescent="0.2">
      <c r="A373" s="26"/>
      <c r="B373" s="109"/>
      <c r="C373" s="44"/>
    </row>
    <row r="374" spans="1:3" ht="14.25" x14ac:dyDescent="0.2">
      <c r="A374" s="26"/>
      <c r="B374" s="109"/>
      <c r="C374" s="44"/>
    </row>
    <row r="375" spans="1:3" ht="14.25" x14ac:dyDescent="0.2">
      <c r="A375" s="26"/>
      <c r="B375" s="109"/>
      <c r="C375" s="44"/>
    </row>
    <row r="376" spans="1:3" ht="14.25" x14ac:dyDescent="0.2">
      <c r="A376" s="26"/>
      <c r="B376" s="109"/>
      <c r="C376" s="44"/>
    </row>
    <row r="377" spans="1:3" ht="14.25" x14ac:dyDescent="0.2">
      <c r="A377" s="26"/>
      <c r="B377" s="109"/>
      <c r="C377" s="44"/>
    </row>
    <row r="378" spans="1:3" ht="14.25" x14ac:dyDescent="0.2">
      <c r="A378" s="26"/>
      <c r="B378" s="109"/>
      <c r="C378" s="44"/>
    </row>
    <row r="379" spans="1:3" ht="14.25" x14ac:dyDescent="0.2">
      <c r="A379" s="26"/>
      <c r="B379" s="109"/>
      <c r="C379" s="44"/>
    </row>
    <row r="380" spans="1:3" ht="14.25" x14ac:dyDescent="0.2">
      <c r="A380" s="26"/>
      <c r="B380" s="109"/>
      <c r="C380" s="44"/>
    </row>
    <row r="381" spans="1:3" ht="14.25" x14ac:dyDescent="0.2">
      <c r="A381" s="26"/>
      <c r="B381" s="109"/>
      <c r="C381" s="44"/>
    </row>
    <row r="382" spans="1:3" ht="14.25" x14ac:dyDescent="0.2">
      <c r="A382" s="26"/>
      <c r="B382" s="109"/>
      <c r="C382" s="44"/>
    </row>
    <row r="383" spans="1:3" ht="14.25" x14ac:dyDescent="0.2">
      <c r="A383" s="26"/>
      <c r="B383" s="109"/>
      <c r="C383" s="44"/>
    </row>
    <row r="384" spans="1:3" ht="14.25" x14ac:dyDescent="0.2">
      <c r="A384" s="26"/>
      <c r="B384" s="109"/>
      <c r="C384" s="44"/>
    </row>
    <row r="385" spans="1:3" ht="14.25" x14ac:dyDescent="0.2">
      <c r="A385" s="26"/>
      <c r="B385" s="109"/>
      <c r="C385" s="44"/>
    </row>
    <row r="386" spans="1:3" ht="14.25" x14ac:dyDescent="0.2">
      <c r="A386" s="26"/>
      <c r="B386" s="109"/>
      <c r="C386" s="44"/>
    </row>
    <row r="387" spans="1:3" ht="14.25" x14ac:dyDescent="0.2">
      <c r="A387" s="26"/>
      <c r="B387" s="109"/>
      <c r="C387" s="44"/>
    </row>
    <row r="388" spans="1:3" ht="14.25" x14ac:dyDescent="0.2">
      <c r="A388" s="26"/>
      <c r="B388" s="109"/>
      <c r="C388" s="44"/>
    </row>
    <row r="389" spans="1:3" ht="14.25" x14ac:dyDescent="0.2">
      <c r="A389" s="26"/>
      <c r="B389" s="109"/>
      <c r="C389" s="44"/>
    </row>
    <row r="390" spans="1:3" ht="14.25" x14ac:dyDescent="0.2">
      <c r="A390" s="26"/>
      <c r="B390" s="109"/>
      <c r="C390" s="44"/>
    </row>
    <row r="391" spans="1:3" ht="14.25" x14ac:dyDescent="0.2">
      <c r="A391" s="26"/>
      <c r="B391" s="109"/>
      <c r="C391" s="44"/>
    </row>
    <row r="392" spans="1:3" ht="14.25" x14ac:dyDescent="0.2">
      <c r="A392" s="26"/>
      <c r="B392" s="109"/>
      <c r="C392" s="44"/>
    </row>
    <row r="393" spans="1:3" ht="14.25" x14ac:dyDescent="0.2">
      <c r="A393" s="26"/>
      <c r="B393" s="109"/>
      <c r="C393" s="44"/>
    </row>
    <row r="394" spans="1:3" ht="14.25" x14ac:dyDescent="0.2">
      <c r="A394" s="26"/>
      <c r="B394" s="109"/>
      <c r="C394" s="44"/>
    </row>
    <row r="395" spans="1:3" ht="14.25" x14ac:dyDescent="0.2">
      <c r="A395" s="26"/>
      <c r="B395" s="109"/>
      <c r="C395" s="44"/>
    </row>
    <row r="396" spans="1:3" ht="14.25" x14ac:dyDescent="0.2">
      <c r="A396" s="26"/>
      <c r="B396" s="109"/>
      <c r="C396" s="44"/>
    </row>
    <row r="397" spans="1:3" ht="14.25" x14ac:dyDescent="0.2">
      <c r="A397" s="26"/>
      <c r="B397" s="109"/>
      <c r="C397" s="44"/>
    </row>
    <row r="398" spans="1:3" ht="14.25" x14ac:dyDescent="0.2">
      <c r="A398" s="26"/>
      <c r="B398" s="109"/>
      <c r="C398" s="44"/>
    </row>
    <row r="399" spans="1:3" ht="14.25" x14ac:dyDescent="0.2">
      <c r="A399" s="26"/>
      <c r="B399" s="109"/>
      <c r="C399" s="44"/>
    </row>
    <row r="400" spans="1:3" ht="14.25" x14ac:dyDescent="0.2">
      <c r="A400" s="26"/>
      <c r="B400" s="109"/>
      <c r="C400" s="44"/>
    </row>
    <row r="401" spans="1:3" ht="14.25" x14ac:dyDescent="0.2">
      <c r="A401" s="26"/>
      <c r="B401" s="109"/>
      <c r="C401" s="44"/>
    </row>
    <row r="402" spans="1:3" ht="14.25" x14ac:dyDescent="0.2">
      <c r="A402" s="26"/>
      <c r="B402" s="109"/>
      <c r="C402" s="44"/>
    </row>
    <row r="403" spans="1:3" ht="14.25" x14ac:dyDescent="0.2">
      <c r="A403" s="26"/>
      <c r="B403" s="109"/>
      <c r="C403" s="44"/>
    </row>
    <row r="404" spans="1:3" ht="14.25" x14ac:dyDescent="0.2">
      <c r="A404" s="26"/>
      <c r="B404" s="109"/>
      <c r="C404" s="44"/>
    </row>
    <row r="405" spans="1:3" ht="14.25" x14ac:dyDescent="0.2">
      <c r="A405" s="26"/>
      <c r="B405" s="109"/>
      <c r="C405" s="44"/>
    </row>
    <row r="406" spans="1:3" ht="14.25" x14ac:dyDescent="0.2">
      <c r="A406" s="26"/>
      <c r="B406" s="109"/>
      <c r="C406" s="44"/>
    </row>
    <row r="407" spans="1:3" ht="14.25" x14ac:dyDescent="0.2">
      <c r="A407" s="26"/>
      <c r="B407" s="109"/>
      <c r="C407" s="44"/>
    </row>
    <row r="408" spans="1:3" ht="14.25" x14ac:dyDescent="0.2">
      <c r="A408" s="26"/>
      <c r="B408" s="109"/>
      <c r="C408" s="44"/>
    </row>
    <row r="409" spans="1:3" ht="14.25" x14ac:dyDescent="0.2">
      <c r="A409" s="26"/>
      <c r="B409" s="109"/>
      <c r="C409" s="44"/>
    </row>
    <row r="410" spans="1:3" ht="14.25" x14ac:dyDescent="0.2">
      <c r="A410" s="26"/>
      <c r="B410" s="109"/>
      <c r="C410" s="44"/>
    </row>
    <row r="411" spans="1:3" ht="14.25" x14ac:dyDescent="0.2">
      <c r="A411" s="26"/>
      <c r="B411" s="109"/>
      <c r="C411" s="44"/>
    </row>
    <row r="412" spans="1:3" ht="14.25" x14ac:dyDescent="0.2">
      <c r="A412" s="26"/>
      <c r="B412" s="109"/>
      <c r="C412" s="44"/>
    </row>
    <row r="413" spans="1:3" ht="14.25" x14ac:dyDescent="0.2">
      <c r="A413" s="26"/>
      <c r="B413" s="109"/>
      <c r="C413" s="44"/>
    </row>
    <row r="414" spans="1:3" ht="14.25" x14ac:dyDescent="0.2">
      <c r="A414" s="26"/>
      <c r="B414" s="109"/>
      <c r="C414" s="44"/>
    </row>
    <row r="415" spans="1:3" ht="14.25" x14ac:dyDescent="0.2">
      <c r="A415" s="26"/>
      <c r="B415" s="109"/>
      <c r="C415" s="44"/>
    </row>
    <row r="416" spans="1:3" ht="14.25" x14ac:dyDescent="0.2">
      <c r="A416" s="26"/>
      <c r="B416" s="109"/>
      <c r="C416" s="44"/>
    </row>
    <row r="417" spans="1:3" ht="14.25" x14ac:dyDescent="0.2">
      <c r="A417" s="26"/>
      <c r="B417" s="109"/>
      <c r="C417" s="44"/>
    </row>
    <row r="418" spans="1:3" ht="14.25" x14ac:dyDescent="0.2">
      <c r="A418" s="26"/>
      <c r="B418" s="109"/>
      <c r="C418" s="44"/>
    </row>
    <row r="419" spans="1:3" ht="14.25" x14ac:dyDescent="0.2">
      <c r="A419" s="26"/>
      <c r="B419" s="109"/>
      <c r="C419" s="44"/>
    </row>
    <row r="420" spans="1:3" ht="14.25" x14ac:dyDescent="0.2">
      <c r="A420" s="26"/>
      <c r="B420" s="109"/>
      <c r="C420" s="44"/>
    </row>
    <row r="421" spans="1:3" ht="14.25" x14ac:dyDescent="0.2">
      <c r="A421" s="26"/>
      <c r="B421" s="109"/>
      <c r="C421" s="44"/>
    </row>
    <row r="422" spans="1:3" ht="14.25" x14ac:dyDescent="0.2">
      <c r="A422" s="26"/>
      <c r="B422" s="109"/>
      <c r="C422" s="44"/>
    </row>
    <row r="423" spans="1:3" ht="14.25" x14ac:dyDescent="0.2">
      <c r="A423" s="26"/>
      <c r="B423" s="109"/>
      <c r="C423" s="44"/>
    </row>
    <row r="424" spans="1:3" ht="14.25" x14ac:dyDescent="0.2">
      <c r="A424" s="26"/>
      <c r="B424" s="109"/>
      <c r="C424" s="44"/>
    </row>
    <row r="425" spans="1:3" ht="14.25" x14ac:dyDescent="0.2">
      <c r="A425" s="26"/>
      <c r="B425" s="109"/>
      <c r="C425" s="44"/>
    </row>
    <row r="426" spans="1:3" ht="14.25" x14ac:dyDescent="0.2">
      <c r="A426" s="26"/>
      <c r="B426" s="109"/>
      <c r="C426" s="44"/>
    </row>
    <row r="427" spans="1:3" ht="14.25" x14ac:dyDescent="0.2">
      <c r="A427" s="26"/>
      <c r="B427" s="109"/>
      <c r="C427" s="44"/>
    </row>
    <row r="428" spans="1:3" ht="14.25" x14ac:dyDescent="0.2">
      <c r="A428" s="26"/>
      <c r="B428" s="109"/>
      <c r="C428" s="44"/>
    </row>
    <row r="429" spans="1:3" ht="14.25" x14ac:dyDescent="0.2">
      <c r="A429" s="26"/>
      <c r="B429" s="109"/>
      <c r="C429" s="44"/>
    </row>
    <row r="430" spans="1:3" ht="14.25" x14ac:dyDescent="0.2">
      <c r="A430" s="26"/>
      <c r="B430" s="109"/>
      <c r="C430" s="44"/>
    </row>
    <row r="431" spans="1:3" ht="14.25" x14ac:dyDescent="0.2">
      <c r="A431" s="26"/>
      <c r="B431" s="109"/>
      <c r="C431" s="44"/>
    </row>
    <row r="432" spans="1:3" ht="14.25" x14ac:dyDescent="0.2">
      <c r="A432" s="26"/>
      <c r="B432" s="109"/>
      <c r="C432" s="44"/>
    </row>
    <row r="433" spans="1:3" ht="14.25" x14ac:dyDescent="0.2">
      <c r="A433" s="26"/>
      <c r="B433" s="109"/>
      <c r="C433" s="44"/>
    </row>
    <row r="434" spans="1:3" ht="14.25" x14ac:dyDescent="0.2">
      <c r="A434" s="26"/>
      <c r="B434" s="109"/>
      <c r="C434" s="44"/>
    </row>
    <row r="435" spans="1:3" ht="14.25" x14ac:dyDescent="0.2">
      <c r="A435" s="26"/>
      <c r="B435" s="109"/>
      <c r="C435" s="44"/>
    </row>
    <row r="436" spans="1:3" ht="14.25" x14ac:dyDescent="0.2">
      <c r="A436" s="26"/>
      <c r="B436" s="109"/>
      <c r="C436" s="44"/>
    </row>
    <row r="437" spans="1:3" ht="14.25" x14ac:dyDescent="0.2">
      <c r="A437" s="26"/>
      <c r="B437" s="109"/>
      <c r="C437" s="44"/>
    </row>
    <row r="438" spans="1:3" ht="14.25" x14ac:dyDescent="0.2">
      <c r="A438" s="26"/>
      <c r="B438" s="109"/>
      <c r="C438" s="44"/>
    </row>
    <row r="439" spans="1:3" ht="14.25" x14ac:dyDescent="0.2">
      <c r="A439" s="26"/>
      <c r="B439" s="109"/>
      <c r="C439" s="44"/>
    </row>
    <row r="440" spans="1:3" ht="14.25" x14ac:dyDescent="0.2">
      <c r="A440" s="26"/>
      <c r="B440" s="109"/>
      <c r="C440" s="44"/>
    </row>
    <row r="441" spans="1:3" ht="14.25" x14ac:dyDescent="0.2">
      <c r="A441" s="26"/>
      <c r="B441" s="109"/>
      <c r="C441" s="44"/>
    </row>
    <row r="442" spans="1:3" ht="14.25" x14ac:dyDescent="0.2">
      <c r="A442" s="26"/>
      <c r="B442" s="109"/>
      <c r="C442" s="44"/>
    </row>
    <row r="443" spans="1:3" ht="14.25" x14ac:dyDescent="0.2">
      <c r="A443" s="26"/>
      <c r="B443" s="109"/>
      <c r="C443" s="44"/>
    </row>
    <row r="444" spans="1:3" ht="14.25" x14ac:dyDescent="0.2">
      <c r="A444" s="26"/>
      <c r="B444" s="109"/>
      <c r="C444" s="44"/>
    </row>
    <row r="445" spans="1:3" ht="14.25" x14ac:dyDescent="0.2">
      <c r="A445" s="26"/>
      <c r="B445" s="109"/>
      <c r="C445" s="44"/>
    </row>
    <row r="446" spans="1:3" ht="14.25" x14ac:dyDescent="0.2">
      <c r="A446" s="26"/>
      <c r="B446" s="109"/>
      <c r="C446" s="44"/>
    </row>
    <row r="447" spans="1:3" ht="14.25" x14ac:dyDescent="0.2">
      <c r="A447" s="26"/>
      <c r="B447" s="109"/>
      <c r="C447" s="44"/>
    </row>
    <row r="448" spans="1:3" ht="14.25" x14ac:dyDescent="0.2">
      <c r="A448" s="26"/>
      <c r="B448" s="109"/>
      <c r="C448" s="44"/>
    </row>
    <row r="449" spans="1:3" ht="14.25" x14ac:dyDescent="0.2">
      <c r="A449" s="26"/>
      <c r="B449" s="109"/>
      <c r="C449" s="44"/>
    </row>
    <row r="450" spans="1:3" ht="14.25" x14ac:dyDescent="0.2">
      <c r="A450" s="26"/>
      <c r="B450" s="109"/>
      <c r="C450" s="44"/>
    </row>
    <row r="451" spans="1:3" ht="14.25" x14ac:dyDescent="0.2">
      <c r="A451" s="26"/>
      <c r="B451" s="109"/>
      <c r="C451" s="44"/>
    </row>
    <row r="452" spans="1:3" ht="14.25" x14ac:dyDescent="0.2">
      <c r="A452" s="26"/>
      <c r="B452" s="109"/>
      <c r="C452" s="44"/>
    </row>
    <row r="453" spans="1:3" ht="14.25" x14ac:dyDescent="0.2">
      <c r="A453" s="26"/>
      <c r="B453" s="109"/>
      <c r="C453" s="44"/>
    </row>
    <row r="454" spans="1:3" ht="14.25" x14ac:dyDescent="0.2">
      <c r="A454" s="26"/>
      <c r="B454" s="109"/>
      <c r="C454" s="44"/>
    </row>
    <row r="455" spans="1:3" ht="14.25" x14ac:dyDescent="0.2">
      <c r="A455" s="26"/>
      <c r="B455" s="109"/>
      <c r="C455" s="44"/>
    </row>
    <row r="456" spans="1:3" ht="14.25" x14ac:dyDescent="0.2">
      <c r="A456" s="26"/>
      <c r="B456" s="109"/>
      <c r="C456" s="44"/>
    </row>
    <row r="457" spans="1:3" ht="14.25" x14ac:dyDescent="0.2">
      <c r="A457" s="26"/>
      <c r="B457" s="109"/>
      <c r="C457" s="44"/>
    </row>
    <row r="458" spans="1:3" ht="14.25" x14ac:dyDescent="0.2">
      <c r="A458" s="26"/>
      <c r="B458" s="109"/>
      <c r="C458" s="44"/>
    </row>
    <row r="459" spans="1:3" ht="14.25" x14ac:dyDescent="0.2">
      <c r="A459" s="26"/>
      <c r="B459" s="109"/>
      <c r="C459" s="44"/>
    </row>
    <row r="460" spans="1:3" ht="14.25" x14ac:dyDescent="0.2">
      <c r="A460" s="26"/>
      <c r="B460" s="109"/>
      <c r="C460" s="44"/>
    </row>
    <row r="461" spans="1:3" ht="14.25" x14ac:dyDescent="0.2">
      <c r="A461" s="26"/>
      <c r="B461" s="109"/>
      <c r="C461" s="44"/>
    </row>
    <row r="462" spans="1:3" ht="14.25" x14ac:dyDescent="0.2">
      <c r="A462" s="26"/>
      <c r="B462" s="109"/>
      <c r="C462" s="44"/>
    </row>
    <row r="463" spans="1:3" ht="14.25" x14ac:dyDescent="0.2">
      <c r="A463" s="26"/>
      <c r="B463" s="109"/>
      <c r="C463" s="44"/>
    </row>
    <row r="464" spans="1:3" ht="14.25" x14ac:dyDescent="0.2">
      <c r="A464" s="26"/>
      <c r="B464" s="109"/>
      <c r="C464" s="44"/>
    </row>
    <row r="465" spans="1:3" ht="14.25" x14ac:dyDescent="0.2">
      <c r="A465" s="26"/>
      <c r="B465" s="109"/>
      <c r="C465" s="44"/>
    </row>
    <row r="466" spans="1:3" ht="14.25" x14ac:dyDescent="0.2">
      <c r="A466" s="26"/>
      <c r="B466" s="109"/>
      <c r="C466" s="44"/>
    </row>
    <row r="467" spans="1:3" ht="14.25" x14ac:dyDescent="0.2">
      <c r="A467" s="26"/>
      <c r="B467" s="109"/>
      <c r="C467" s="44"/>
    </row>
    <row r="468" spans="1:3" ht="14.25" x14ac:dyDescent="0.2">
      <c r="A468" s="26"/>
      <c r="B468" s="109"/>
      <c r="C468" s="44"/>
    </row>
    <row r="469" spans="1:3" ht="14.25" x14ac:dyDescent="0.2">
      <c r="A469" s="26"/>
      <c r="B469" s="109"/>
      <c r="C469" s="44"/>
    </row>
    <row r="470" spans="1:3" ht="14.25" x14ac:dyDescent="0.2">
      <c r="A470" s="26"/>
      <c r="B470" s="109"/>
      <c r="C470" s="44"/>
    </row>
    <row r="471" spans="1:3" ht="14.25" x14ac:dyDescent="0.2">
      <c r="A471" s="26"/>
      <c r="B471" s="109"/>
      <c r="C471" s="44"/>
    </row>
    <row r="472" spans="1:3" ht="14.25" x14ac:dyDescent="0.2">
      <c r="A472" s="26"/>
      <c r="B472" s="109"/>
      <c r="C472" s="44"/>
    </row>
    <row r="473" spans="1:3" ht="14.25" x14ac:dyDescent="0.2">
      <c r="A473" s="26"/>
      <c r="B473" s="109"/>
      <c r="C473" s="44"/>
    </row>
    <row r="474" spans="1:3" ht="14.25" x14ac:dyDescent="0.2">
      <c r="A474" s="26"/>
      <c r="B474" s="109"/>
      <c r="C474" s="44"/>
    </row>
    <row r="475" spans="1:3" ht="14.25" x14ac:dyDescent="0.2">
      <c r="A475" s="26"/>
      <c r="B475" s="109"/>
      <c r="C475" s="44"/>
    </row>
    <row r="476" spans="1:3" ht="14.25" x14ac:dyDescent="0.2">
      <c r="A476" s="26"/>
      <c r="B476" s="109"/>
      <c r="C476" s="44"/>
    </row>
    <row r="477" spans="1:3" ht="14.25" x14ac:dyDescent="0.2">
      <c r="A477" s="26"/>
      <c r="B477" s="109"/>
      <c r="C477" s="44"/>
    </row>
    <row r="478" spans="1:3" ht="14.25" x14ac:dyDescent="0.2">
      <c r="A478" s="26"/>
      <c r="B478" s="109"/>
      <c r="C478" s="44"/>
    </row>
    <row r="479" spans="1:3" ht="14.25" x14ac:dyDescent="0.2">
      <c r="A479" s="26"/>
      <c r="B479" s="109"/>
      <c r="C479" s="44"/>
    </row>
    <row r="480" spans="1:3" ht="14.25" x14ac:dyDescent="0.2">
      <c r="A480" s="26"/>
      <c r="B480" s="109"/>
      <c r="C480" s="44"/>
    </row>
    <row r="481" spans="1:3" ht="14.25" x14ac:dyDescent="0.2">
      <c r="A481" s="26"/>
      <c r="B481" s="109"/>
      <c r="C481" s="44"/>
    </row>
    <row r="482" spans="1:3" ht="14.25" x14ac:dyDescent="0.2">
      <c r="A482" s="26"/>
      <c r="B482" s="109"/>
      <c r="C482" s="44"/>
    </row>
    <row r="483" spans="1:3" ht="14.25" x14ac:dyDescent="0.2">
      <c r="A483" s="26"/>
      <c r="B483" s="109"/>
      <c r="C483" s="44"/>
    </row>
    <row r="484" spans="1:3" ht="14.25" x14ac:dyDescent="0.2">
      <c r="A484" s="26"/>
      <c r="B484" s="109"/>
      <c r="C484" s="44"/>
    </row>
    <row r="485" spans="1:3" ht="14.25" x14ac:dyDescent="0.2">
      <c r="A485" s="26"/>
      <c r="B485" s="109"/>
      <c r="C485" s="44"/>
    </row>
    <row r="486" spans="1:3" ht="14.25" x14ac:dyDescent="0.2">
      <c r="A486" s="26"/>
      <c r="B486" s="109"/>
      <c r="C486" s="44"/>
    </row>
    <row r="487" spans="1:3" ht="14.25" x14ac:dyDescent="0.2">
      <c r="A487" s="26"/>
      <c r="B487" s="109"/>
      <c r="C487" s="44"/>
    </row>
    <row r="488" spans="1:3" ht="14.25" x14ac:dyDescent="0.2">
      <c r="A488" s="26"/>
      <c r="B488" s="109"/>
      <c r="C488" s="44"/>
    </row>
    <row r="489" spans="1:3" ht="14.25" x14ac:dyDescent="0.2">
      <c r="A489" s="26"/>
      <c r="B489" s="109"/>
      <c r="C489" s="44"/>
    </row>
    <row r="490" spans="1:3" ht="14.25" x14ac:dyDescent="0.2">
      <c r="A490" s="26"/>
      <c r="B490" s="109"/>
      <c r="C490" s="44"/>
    </row>
    <row r="491" spans="1:3" ht="14.25" x14ac:dyDescent="0.2">
      <c r="A491" s="26"/>
      <c r="B491" s="109"/>
      <c r="C491" s="44"/>
    </row>
    <row r="492" spans="1:3" ht="14.25" x14ac:dyDescent="0.2">
      <c r="A492" s="26"/>
      <c r="B492" s="109"/>
      <c r="C492" s="44"/>
    </row>
    <row r="493" spans="1:3" ht="14.25" x14ac:dyDescent="0.2">
      <c r="A493" s="26"/>
      <c r="B493" s="109"/>
      <c r="C493" s="44"/>
    </row>
    <row r="494" spans="1:3" ht="14.25" x14ac:dyDescent="0.2">
      <c r="A494" s="26"/>
      <c r="B494" s="109"/>
      <c r="C494" s="44"/>
    </row>
    <row r="495" spans="1:3" ht="14.25" x14ac:dyDescent="0.2">
      <c r="A495" s="26"/>
      <c r="B495" s="109"/>
      <c r="C495" s="44"/>
    </row>
    <row r="496" spans="1:3" ht="14.25" x14ac:dyDescent="0.2">
      <c r="A496" s="26"/>
      <c r="B496" s="109"/>
      <c r="C496" s="44"/>
    </row>
    <row r="497" spans="1:3" ht="14.25" x14ac:dyDescent="0.2">
      <c r="A497" s="26"/>
      <c r="B497" s="109"/>
      <c r="C497" s="44"/>
    </row>
    <row r="498" spans="1:3" ht="14.25" x14ac:dyDescent="0.2">
      <c r="A498" s="26"/>
      <c r="B498" s="109"/>
      <c r="C498" s="44"/>
    </row>
    <row r="499" spans="1:3" ht="14.25" x14ac:dyDescent="0.2">
      <c r="A499" s="26"/>
      <c r="B499" s="109"/>
      <c r="C499" s="44"/>
    </row>
    <row r="500" spans="1:3" ht="14.25" x14ac:dyDescent="0.2">
      <c r="A500" s="26"/>
      <c r="B500" s="109"/>
      <c r="C500" s="44"/>
    </row>
    <row r="501" spans="1:3" ht="14.25" x14ac:dyDescent="0.2">
      <c r="A501" s="26"/>
      <c r="B501" s="109"/>
      <c r="C501" s="44"/>
    </row>
    <row r="502" spans="1:3" ht="14.25" x14ac:dyDescent="0.2">
      <c r="A502" s="26"/>
      <c r="B502" s="109"/>
      <c r="C502" s="44"/>
    </row>
    <row r="503" spans="1:3" ht="14.25" x14ac:dyDescent="0.2">
      <c r="A503" s="26"/>
      <c r="B503" s="109"/>
      <c r="C503" s="44"/>
    </row>
    <row r="504" spans="1:3" ht="14.25" x14ac:dyDescent="0.2">
      <c r="A504" s="26"/>
      <c r="B504" s="109"/>
      <c r="C504" s="44"/>
    </row>
    <row r="505" spans="1:3" ht="14.25" x14ac:dyDescent="0.2">
      <c r="A505" s="26"/>
      <c r="B505" s="109"/>
      <c r="C505" s="44"/>
    </row>
    <row r="506" spans="1:3" ht="14.25" x14ac:dyDescent="0.2">
      <c r="A506" s="26"/>
      <c r="B506" s="109"/>
      <c r="C506" s="44"/>
    </row>
    <row r="507" spans="1:3" ht="14.25" x14ac:dyDescent="0.2">
      <c r="A507" s="26"/>
      <c r="B507" s="109"/>
      <c r="C507" s="44"/>
    </row>
    <row r="508" spans="1:3" ht="14.25" x14ac:dyDescent="0.2">
      <c r="A508" s="26"/>
      <c r="B508" s="109"/>
      <c r="C508" s="44"/>
    </row>
    <row r="509" spans="1:3" x14ac:dyDescent="0.2">
      <c r="B509" s="45"/>
      <c r="C509" s="44"/>
    </row>
    <row r="510" spans="1:3" x14ac:dyDescent="0.2">
      <c r="B510" s="45"/>
      <c r="C510" s="44"/>
    </row>
    <row r="511" spans="1:3" x14ac:dyDescent="0.2">
      <c r="B511" s="45"/>
      <c r="C511" s="44"/>
    </row>
    <row r="512" spans="1:3" x14ac:dyDescent="0.2">
      <c r="B512" s="45"/>
      <c r="C512" s="44"/>
    </row>
    <row r="513" spans="2:3" x14ac:dyDescent="0.2">
      <c r="B513" s="45"/>
      <c r="C513" s="44"/>
    </row>
    <row r="514" spans="2:3" x14ac:dyDescent="0.2">
      <c r="B514" s="45"/>
      <c r="C514" s="44"/>
    </row>
    <row r="515" spans="2:3" x14ac:dyDescent="0.2">
      <c r="B515" s="45"/>
      <c r="C515" s="44"/>
    </row>
    <row r="516" spans="2:3" x14ac:dyDescent="0.2">
      <c r="B516" s="45"/>
      <c r="C516" s="44"/>
    </row>
    <row r="517" spans="2:3" x14ac:dyDescent="0.2">
      <c r="B517" s="45"/>
      <c r="C517" s="44"/>
    </row>
    <row r="518" spans="2:3" x14ac:dyDescent="0.2">
      <c r="B518" s="45"/>
      <c r="C518" s="44"/>
    </row>
    <row r="519" spans="2:3" x14ac:dyDescent="0.2">
      <c r="B519" s="45"/>
      <c r="C519" s="44"/>
    </row>
    <row r="520" spans="2:3" x14ac:dyDescent="0.2">
      <c r="B520" s="45"/>
      <c r="C520" s="44"/>
    </row>
    <row r="521" spans="2:3" x14ac:dyDescent="0.2">
      <c r="B521" s="45"/>
      <c r="C521" s="44"/>
    </row>
    <row r="522" spans="2:3" x14ac:dyDescent="0.2">
      <c r="B522" s="45"/>
      <c r="C522" s="44"/>
    </row>
    <row r="523" spans="2:3" x14ac:dyDescent="0.2">
      <c r="B523" s="45"/>
      <c r="C523" s="44"/>
    </row>
    <row r="524" spans="2:3" x14ac:dyDescent="0.2">
      <c r="B524" s="45"/>
      <c r="C524" s="44"/>
    </row>
    <row r="525" spans="2:3" x14ac:dyDescent="0.2">
      <c r="B525" s="45"/>
      <c r="C525" s="44"/>
    </row>
    <row r="526" spans="2:3" x14ac:dyDescent="0.2">
      <c r="B526" s="45"/>
      <c r="C526" s="44"/>
    </row>
    <row r="527" spans="2:3" x14ac:dyDescent="0.2">
      <c r="B527" s="45"/>
      <c r="C527" s="44"/>
    </row>
    <row r="528" spans="2:3" x14ac:dyDescent="0.2">
      <c r="B528" s="45"/>
      <c r="C528" s="44"/>
    </row>
    <row r="529" spans="2:3" x14ac:dyDescent="0.2">
      <c r="B529" s="45"/>
      <c r="C529" s="44"/>
    </row>
    <row r="530" spans="2:3" x14ac:dyDescent="0.2">
      <c r="B530" s="45"/>
      <c r="C530" s="44"/>
    </row>
    <row r="531" spans="2:3" x14ac:dyDescent="0.2">
      <c r="B531" s="45"/>
      <c r="C531" s="44"/>
    </row>
    <row r="532" spans="2:3" x14ac:dyDescent="0.2">
      <c r="B532" s="45"/>
      <c r="C532" s="44"/>
    </row>
    <row r="533" spans="2:3" x14ac:dyDescent="0.2">
      <c r="B533" s="45"/>
      <c r="C533" s="44"/>
    </row>
    <row r="534" spans="2:3" x14ac:dyDescent="0.2">
      <c r="B534" s="45"/>
      <c r="C534" s="44"/>
    </row>
    <row r="535" spans="2:3" x14ac:dyDescent="0.2">
      <c r="B535" s="45"/>
      <c r="C535" s="44"/>
    </row>
    <row r="536" spans="2:3" x14ac:dyDescent="0.2">
      <c r="B536" s="45"/>
      <c r="C536" s="44"/>
    </row>
    <row r="537" spans="2:3" x14ac:dyDescent="0.2">
      <c r="B537" s="45"/>
      <c r="C537" s="44"/>
    </row>
    <row r="538" spans="2:3" x14ac:dyDescent="0.2">
      <c r="B538" s="45"/>
      <c r="C538" s="44"/>
    </row>
    <row r="539" spans="2:3" x14ac:dyDescent="0.2">
      <c r="B539" s="45"/>
      <c r="C539" s="44"/>
    </row>
    <row r="540" spans="2:3" x14ac:dyDescent="0.2">
      <c r="B540" s="45"/>
      <c r="C540" s="44"/>
    </row>
    <row r="541" spans="2:3" x14ac:dyDescent="0.2">
      <c r="B541" s="45"/>
      <c r="C541" s="44"/>
    </row>
    <row r="542" spans="2:3" x14ac:dyDescent="0.2">
      <c r="B542" s="45"/>
      <c r="C542" s="44"/>
    </row>
    <row r="543" spans="2:3" x14ac:dyDescent="0.2">
      <c r="B543" s="45"/>
      <c r="C543" s="44"/>
    </row>
    <row r="544" spans="2:3" x14ac:dyDescent="0.2">
      <c r="B544" s="45"/>
      <c r="C544" s="44"/>
    </row>
    <row r="545" spans="2:3" x14ac:dyDescent="0.2">
      <c r="B545" s="45"/>
      <c r="C545" s="44"/>
    </row>
    <row r="546" spans="2:3" x14ac:dyDescent="0.2">
      <c r="B546" s="45"/>
      <c r="C546" s="44"/>
    </row>
    <row r="547" spans="2:3" x14ac:dyDescent="0.2">
      <c r="B547" s="45"/>
      <c r="C547" s="44"/>
    </row>
    <row r="548" spans="2:3" x14ac:dyDescent="0.2">
      <c r="B548" s="45"/>
      <c r="C548" s="44"/>
    </row>
    <row r="549" spans="2:3" x14ac:dyDescent="0.2">
      <c r="B549" s="45"/>
      <c r="C549" s="44"/>
    </row>
    <row r="550" spans="2:3" x14ac:dyDescent="0.2">
      <c r="B550" s="45"/>
      <c r="C550" s="44"/>
    </row>
    <row r="551" spans="2:3" x14ac:dyDescent="0.2">
      <c r="B551" s="45"/>
      <c r="C551" s="44"/>
    </row>
    <row r="552" spans="2:3" x14ac:dyDescent="0.2">
      <c r="B552" s="45"/>
      <c r="C552" s="44"/>
    </row>
    <row r="553" spans="2:3" x14ac:dyDescent="0.2">
      <c r="B553" s="45"/>
      <c r="C553" s="44"/>
    </row>
    <row r="554" spans="2:3" x14ac:dyDescent="0.2">
      <c r="B554" s="45"/>
      <c r="C554" s="44"/>
    </row>
    <row r="555" spans="2:3" x14ac:dyDescent="0.2">
      <c r="B555" s="45"/>
      <c r="C555" s="44"/>
    </row>
    <row r="556" spans="2:3" x14ac:dyDescent="0.2">
      <c r="B556" s="45"/>
      <c r="C556" s="44"/>
    </row>
    <row r="557" spans="2:3" x14ac:dyDescent="0.2">
      <c r="B557" s="45"/>
      <c r="C557" s="44"/>
    </row>
    <row r="558" spans="2:3" x14ac:dyDescent="0.2">
      <c r="B558" s="45"/>
      <c r="C558" s="44"/>
    </row>
    <row r="559" spans="2:3" x14ac:dyDescent="0.2">
      <c r="B559" s="45"/>
      <c r="C559" s="44"/>
    </row>
    <row r="560" spans="2:3" x14ac:dyDescent="0.2">
      <c r="B560" s="45"/>
      <c r="C560" s="44"/>
    </row>
    <row r="561" spans="2:3" x14ac:dyDescent="0.2">
      <c r="B561" s="45"/>
      <c r="C561" s="44"/>
    </row>
    <row r="562" spans="2:3" x14ac:dyDescent="0.2">
      <c r="B562" s="45"/>
      <c r="C562" s="44"/>
    </row>
    <row r="563" spans="2:3" x14ac:dyDescent="0.2">
      <c r="B563" s="45"/>
      <c r="C563" s="44"/>
    </row>
    <row r="564" spans="2:3" x14ac:dyDescent="0.2">
      <c r="B564" s="45"/>
      <c r="C564" s="44"/>
    </row>
    <row r="565" spans="2:3" x14ac:dyDescent="0.2">
      <c r="B565" s="45"/>
      <c r="C565" s="44"/>
    </row>
    <row r="566" spans="2:3" x14ac:dyDescent="0.2">
      <c r="B566" s="45"/>
      <c r="C566" s="44"/>
    </row>
    <row r="567" spans="2:3" x14ac:dyDescent="0.2">
      <c r="B567" s="45"/>
      <c r="C567" s="44"/>
    </row>
    <row r="568" spans="2:3" x14ac:dyDescent="0.2">
      <c r="B568" s="45"/>
      <c r="C568" s="44"/>
    </row>
    <row r="569" spans="2:3" x14ac:dyDescent="0.2">
      <c r="B569" s="45"/>
      <c r="C569" s="44"/>
    </row>
    <row r="570" spans="2:3" x14ac:dyDescent="0.2">
      <c r="B570" s="45"/>
      <c r="C570" s="44"/>
    </row>
    <row r="571" spans="2:3" x14ac:dyDescent="0.2">
      <c r="B571" s="45"/>
      <c r="C571" s="44"/>
    </row>
    <row r="572" spans="2:3" x14ac:dyDescent="0.2">
      <c r="B572" s="45"/>
      <c r="C572" s="44"/>
    </row>
    <row r="573" spans="2:3" x14ac:dyDescent="0.2">
      <c r="B573" s="45"/>
      <c r="C573" s="44"/>
    </row>
    <row r="574" spans="2:3" x14ac:dyDescent="0.2">
      <c r="B574" s="45"/>
      <c r="C574" s="44"/>
    </row>
    <row r="575" spans="2:3" x14ac:dyDescent="0.2">
      <c r="B575" s="45"/>
      <c r="C575" s="44"/>
    </row>
    <row r="576" spans="2:3" x14ac:dyDescent="0.2">
      <c r="B576" s="45"/>
      <c r="C576" s="44"/>
    </row>
    <row r="577" spans="2:3" x14ac:dyDescent="0.2">
      <c r="B577" s="45"/>
      <c r="C577" s="44"/>
    </row>
    <row r="578" spans="2:3" x14ac:dyDescent="0.2">
      <c r="B578" s="45"/>
      <c r="C578" s="44"/>
    </row>
    <row r="579" spans="2:3" x14ac:dyDescent="0.2">
      <c r="B579" s="45"/>
      <c r="C579" s="44"/>
    </row>
    <row r="580" spans="2:3" x14ac:dyDescent="0.2">
      <c r="B580" s="45"/>
      <c r="C580" s="44"/>
    </row>
    <row r="581" spans="2:3" x14ac:dyDescent="0.2">
      <c r="B581" s="45"/>
      <c r="C581" s="44"/>
    </row>
    <row r="582" spans="2:3" x14ac:dyDescent="0.2">
      <c r="B582" s="45"/>
      <c r="C582" s="44"/>
    </row>
    <row r="583" spans="2:3" x14ac:dyDescent="0.2">
      <c r="B583" s="45"/>
      <c r="C583" s="44"/>
    </row>
    <row r="584" spans="2:3" x14ac:dyDescent="0.2">
      <c r="B584" s="45"/>
      <c r="C584" s="44"/>
    </row>
    <row r="585" spans="2:3" x14ac:dyDescent="0.2">
      <c r="B585" s="45"/>
      <c r="C585" s="44"/>
    </row>
    <row r="586" spans="2:3" x14ac:dyDescent="0.2">
      <c r="B586" s="45"/>
      <c r="C586" s="44"/>
    </row>
    <row r="587" spans="2:3" x14ac:dyDescent="0.2">
      <c r="B587" s="45"/>
      <c r="C587" s="44"/>
    </row>
    <row r="588" spans="2:3" x14ac:dyDescent="0.2">
      <c r="B588" s="45"/>
      <c r="C588" s="44"/>
    </row>
    <row r="589" spans="2:3" x14ac:dyDescent="0.2">
      <c r="B589" s="45"/>
      <c r="C589" s="44"/>
    </row>
    <row r="590" spans="2:3" x14ac:dyDescent="0.2">
      <c r="B590" s="45"/>
      <c r="C590" s="44"/>
    </row>
    <row r="591" spans="2:3" x14ac:dyDescent="0.2">
      <c r="B591" s="45"/>
      <c r="C591" s="44"/>
    </row>
    <row r="592" spans="2:3" x14ac:dyDescent="0.2">
      <c r="B592" s="45"/>
      <c r="C592" s="44"/>
    </row>
    <row r="593" spans="2:3" x14ac:dyDescent="0.2">
      <c r="B593" s="45"/>
      <c r="C593" s="44"/>
    </row>
    <row r="594" spans="2:3" x14ac:dyDescent="0.2">
      <c r="B594" s="45"/>
      <c r="C594" s="44"/>
    </row>
    <row r="595" spans="2:3" x14ac:dyDescent="0.2">
      <c r="B595" s="45"/>
      <c r="C595" s="44"/>
    </row>
    <row r="596" spans="2:3" x14ac:dyDescent="0.2">
      <c r="B596" s="45"/>
      <c r="C596" s="44"/>
    </row>
    <row r="597" spans="2:3" x14ac:dyDescent="0.2">
      <c r="B597" s="45"/>
      <c r="C597" s="44"/>
    </row>
    <row r="598" spans="2:3" x14ac:dyDescent="0.2">
      <c r="B598" s="45"/>
      <c r="C598" s="44"/>
    </row>
    <row r="599" spans="2:3" x14ac:dyDescent="0.2">
      <c r="B599" s="45"/>
      <c r="C599" s="44"/>
    </row>
    <row r="600" spans="2:3" x14ac:dyDescent="0.2">
      <c r="B600" s="45"/>
      <c r="C600" s="44"/>
    </row>
    <row r="601" spans="2:3" x14ac:dyDescent="0.2">
      <c r="B601" s="45"/>
      <c r="C601" s="44"/>
    </row>
    <row r="602" spans="2:3" x14ac:dyDescent="0.2">
      <c r="B602" s="45"/>
      <c r="C602" s="44"/>
    </row>
    <row r="603" spans="2:3" x14ac:dyDescent="0.2">
      <c r="B603" s="45"/>
      <c r="C603" s="44"/>
    </row>
    <row r="604" spans="2:3" x14ac:dyDescent="0.2">
      <c r="B604" s="45"/>
      <c r="C604" s="44"/>
    </row>
    <row r="605" spans="2:3" x14ac:dyDescent="0.2">
      <c r="B605" s="45"/>
      <c r="C605" s="44"/>
    </row>
    <row r="606" spans="2:3" x14ac:dyDescent="0.2">
      <c r="B606" s="45"/>
      <c r="C606" s="44"/>
    </row>
    <row r="607" spans="2:3" x14ac:dyDescent="0.2">
      <c r="B607" s="45"/>
      <c r="C607" s="44"/>
    </row>
    <row r="608" spans="2:3" x14ac:dyDescent="0.2">
      <c r="B608" s="45"/>
      <c r="C608" s="44"/>
    </row>
    <row r="609" spans="2:3" x14ac:dyDescent="0.2">
      <c r="B609" s="45"/>
      <c r="C609" s="44"/>
    </row>
    <row r="610" spans="2:3" x14ac:dyDescent="0.2">
      <c r="B610" s="45"/>
      <c r="C610" s="44"/>
    </row>
    <row r="611" spans="2:3" x14ac:dyDescent="0.2">
      <c r="B611" s="45"/>
      <c r="C611" s="44"/>
    </row>
    <row r="612" spans="2:3" x14ac:dyDescent="0.2">
      <c r="B612" s="45"/>
      <c r="C612" s="44"/>
    </row>
    <row r="613" spans="2:3" x14ac:dyDescent="0.2">
      <c r="B613" s="45"/>
      <c r="C613" s="44"/>
    </row>
    <row r="614" spans="2:3" x14ac:dyDescent="0.2">
      <c r="B614" s="45"/>
      <c r="C614" s="44"/>
    </row>
    <row r="615" spans="2:3" x14ac:dyDescent="0.2">
      <c r="B615" s="45"/>
      <c r="C615" s="44"/>
    </row>
    <row r="616" spans="2:3" x14ac:dyDescent="0.2">
      <c r="B616" s="45"/>
      <c r="C616" s="44"/>
    </row>
    <row r="617" spans="2:3" x14ac:dyDescent="0.2">
      <c r="B617" s="45"/>
      <c r="C617" s="44"/>
    </row>
    <row r="618" spans="2:3" x14ac:dyDescent="0.2">
      <c r="B618" s="45"/>
      <c r="C618" s="44"/>
    </row>
    <row r="619" spans="2:3" x14ac:dyDescent="0.2">
      <c r="B619" s="45"/>
      <c r="C619" s="44"/>
    </row>
    <row r="620" spans="2:3" x14ac:dyDescent="0.2">
      <c r="B620" s="45"/>
      <c r="C620" s="44"/>
    </row>
    <row r="621" spans="2:3" x14ac:dyDescent="0.2">
      <c r="B621" s="45"/>
      <c r="C621" s="44"/>
    </row>
    <row r="622" spans="2:3" x14ac:dyDescent="0.2">
      <c r="B622" s="45"/>
      <c r="C622" s="44"/>
    </row>
    <row r="623" spans="2:3" x14ac:dyDescent="0.2">
      <c r="B623" s="45"/>
      <c r="C623" s="44"/>
    </row>
    <row r="624" spans="2:3" x14ac:dyDescent="0.2">
      <c r="B624" s="45"/>
      <c r="C624" s="44"/>
    </row>
    <row r="625" spans="2:3" x14ac:dyDescent="0.2">
      <c r="B625" s="45"/>
      <c r="C625" s="44"/>
    </row>
    <row r="626" spans="2:3" x14ac:dyDescent="0.2">
      <c r="B626" s="45"/>
      <c r="C626" s="44"/>
    </row>
    <row r="627" spans="2:3" x14ac:dyDescent="0.2">
      <c r="B627" s="45"/>
      <c r="C627" s="44"/>
    </row>
    <row r="628" spans="2:3" x14ac:dyDescent="0.2">
      <c r="B628" s="45"/>
      <c r="C628" s="44"/>
    </row>
    <row r="629" spans="2:3" x14ac:dyDescent="0.2">
      <c r="B629" s="45"/>
      <c r="C629" s="44"/>
    </row>
    <row r="630" spans="2:3" x14ac:dyDescent="0.2">
      <c r="B630" s="45"/>
      <c r="C630" s="44"/>
    </row>
    <row r="631" spans="2:3" x14ac:dyDescent="0.2">
      <c r="B631" s="45"/>
      <c r="C631" s="44"/>
    </row>
    <row r="632" spans="2:3" x14ac:dyDescent="0.2">
      <c r="B632" s="45"/>
      <c r="C632" s="44"/>
    </row>
    <row r="633" spans="2:3" x14ac:dyDescent="0.2">
      <c r="B633" s="45"/>
      <c r="C633" s="44"/>
    </row>
    <row r="634" spans="2:3" x14ac:dyDescent="0.2">
      <c r="B634" s="45"/>
      <c r="C634" s="44"/>
    </row>
    <row r="635" spans="2:3" x14ac:dyDescent="0.2">
      <c r="B635" s="45"/>
      <c r="C635" s="44"/>
    </row>
    <row r="636" spans="2:3" x14ac:dyDescent="0.2">
      <c r="B636" s="45"/>
      <c r="C636" s="44"/>
    </row>
    <row r="637" spans="2:3" x14ac:dyDescent="0.2">
      <c r="B637" s="45"/>
      <c r="C637" s="44"/>
    </row>
    <row r="638" spans="2:3" x14ac:dyDescent="0.2">
      <c r="B638" s="45"/>
      <c r="C638" s="44"/>
    </row>
    <row r="639" spans="2:3" x14ac:dyDescent="0.2">
      <c r="B639" s="45"/>
      <c r="C639" s="44"/>
    </row>
    <row r="640" spans="2:3" x14ac:dyDescent="0.2">
      <c r="B640" s="45"/>
      <c r="C640" s="44"/>
    </row>
    <row r="641" spans="2:3" x14ac:dyDescent="0.2">
      <c r="B641" s="45"/>
      <c r="C641" s="44"/>
    </row>
    <row r="642" spans="2:3" x14ac:dyDescent="0.2">
      <c r="B642" s="45"/>
      <c r="C642" s="44"/>
    </row>
    <row r="643" spans="2:3" x14ac:dyDescent="0.2">
      <c r="B643" s="45"/>
      <c r="C643" s="44"/>
    </row>
    <row r="644" spans="2:3" x14ac:dyDescent="0.2">
      <c r="B644" s="45"/>
      <c r="C644" s="44"/>
    </row>
    <row r="645" spans="2:3" x14ac:dyDescent="0.2">
      <c r="B645" s="45"/>
      <c r="C645" s="44"/>
    </row>
    <row r="646" spans="2:3" x14ac:dyDescent="0.2">
      <c r="B646" s="45"/>
      <c r="C646" s="44"/>
    </row>
    <row r="647" spans="2:3" x14ac:dyDescent="0.2">
      <c r="B647" s="45"/>
      <c r="C647" s="44"/>
    </row>
    <row r="648" spans="2:3" x14ac:dyDescent="0.2">
      <c r="B648" s="45"/>
      <c r="C648" s="44"/>
    </row>
    <row r="649" spans="2:3" x14ac:dyDescent="0.2">
      <c r="B649" s="45"/>
      <c r="C649" s="44"/>
    </row>
    <row r="650" spans="2:3" x14ac:dyDescent="0.2">
      <c r="B650" s="45"/>
      <c r="C650" s="44"/>
    </row>
    <row r="651" spans="2:3" x14ac:dyDescent="0.2">
      <c r="B651" s="45"/>
      <c r="C651" s="44"/>
    </row>
    <row r="652" spans="2:3" x14ac:dyDescent="0.2">
      <c r="B652" s="45"/>
      <c r="C652" s="44"/>
    </row>
    <row r="653" spans="2:3" x14ac:dyDescent="0.2">
      <c r="B653" s="45"/>
      <c r="C653" s="44"/>
    </row>
    <row r="654" spans="2:3" x14ac:dyDescent="0.2">
      <c r="B654" s="45"/>
      <c r="C654" s="44"/>
    </row>
    <row r="655" spans="2:3" x14ac:dyDescent="0.2">
      <c r="B655" s="45"/>
      <c r="C655" s="44"/>
    </row>
    <row r="656" spans="2:3" x14ac:dyDescent="0.2">
      <c r="B656" s="45"/>
      <c r="C656" s="44"/>
    </row>
    <row r="657" spans="2:3" x14ac:dyDescent="0.2">
      <c r="B657" s="45"/>
      <c r="C657" s="44"/>
    </row>
    <row r="658" spans="2:3" x14ac:dyDescent="0.2">
      <c r="B658" s="45"/>
      <c r="C658" s="44"/>
    </row>
    <row r="659" spans="2:3" x14ac:dyDescent="0.2">
      <c r="B659" s="45"/>
      <c r="C659" s="44"/>
    </row>
    <row r="660" spans="2:3" x14ac:dyDescent="0.2">
      <c r="B660" s="45"/>
      <c r="C660" s="44"/>
    </row>
    <row r="661" spans="2:3" x14ac:dyDescent="0.2">
      <c r="B661" s="45"/>
      <c r="C661" s="44"/>
    </row>
    <row r="662" spans="2:3" x14ac:dyDescent="0.2">
      <c r="B662" s="45"/>
      <c r="C662" s="44"/>
    </row>
    <row r="663" spans="2:3" x14ac:dyDescent="0.2">
      <c r="B663" s="45"/>
      <c r="C663" s="44"/>
    </row>
    <row r="664" spans="2:3" x14ac:dyDescent="0.2">
      <c r="B664" s="45"/>
      <c r="C664" s="44"/>
    </row>
    <row r="665" spans="2:3" x14ac:dyDescent="0.2">
      <c r="B665" s="45"/>
      <c r="C665" s="44"/>
    </row>
    <row r="666" spans="2:3" x14ac:dyDescent="0.2">
      <c r="B666" s="45"/>
      <c r="C666" s="44"/>
    </row>
    <row r="667" spans="2:3" x14ac:dyDescent="0.2">
      <c r="B667" s="45"/>
      <c r="C667" s="44"/>
    </row>
    <row r="668" spans="2:3" x14ac:dyDescent="0.2">
      <c r="B668" s="45"/>
      <c r="C668" s="44"/>
    </row>
    <row r="669" spans="2:3" x14ac:dyDescent="0.2">
      <c r="B669" s="45"/>
      <c r="C669" s="44"/>
    </row>
    <row r="670" spans="2:3" x14ac:dyDescent="0.2">
      <c r="B670" s="45"/>
      <c r="C670" s="44"/>
    </row>
    <row r="671" spans="2:3" x14ac:dyDescent="0.2">
      <c r="B671" s="45"/>
      <c r="C671" s="44"/>
    </row>
    <row r="672" spans="2:3" x14ac:dyDescent="0.2">
      <c r="B672" s="45"/>
      <c r="C672" s="44"/>
    </row>
    <row r="673" spans="2:3" x14ac:dyDescent="0.2">
      <c r="B673" s="45"/>
      <c r="C673" s="44"/>
    </row>
    <row r="674" spans="2:3" x14ac:dyDescent="0.2">
      <c r="B674" s="45"/>
      <c r="C674" s="44"/>
    </row>
    <row r="675" spans="2:3" x14ac:dyDescent="0.2">
      <c r="B675" s="45"/>
      <c r="C675" s="44"/>
    </row>
    <row r="676" spans="2:3" x14ac:dyDescent="0.2">
      <c r="B676" s="45"/>
      <c r="C676" s="44"/>
    </row>
    <row r="677" spans="2:3" x14ac:dyDescent="0.2">
      <c r="B677" s="45"/>
      <c r="C677" s="44"/>
    </row>
    <row r="678" spans="2:3" x14ac:dyDescent="0.2">
      <c r="B678" s="45"/>
      <c r="C678" s="44"/>
    </row>
    <row r="679" spans="2:3" x14ac:dyDescent="0.2">
      <c r="B679" s="45"/>
      <c r="C679" s="44"/>
    </row>
    <row r="680" spans="2:3" x14ac:dyDescent="0.2">
      <c r="B680" s="45"/>
      <c r="C680" s="44"/>
    </row>
    <row r="681" spans="2:3" x14ac:dyDescent="0.2">
      <c r="B681" s="45"/>
      <c r="C681" s="44"/>
    </row>
    <row r="682" spans="2:3" x14ac:dyDescent="0.2">
      <c r="B682" s="45"/>
      <c r="C682" s="44"/>
    </row>
    <row r="683" spans="2:3" x14ac:dyDescent="0.2">
      <c r="B683" s="45"/>
      <c r="C683" s="44"/>
    </row>
    <row r="684" spans="2:3" x14ac:dyDescent="0.2">
      <c r="B684" s="45"/>
      <c r="C684" s="44"/>
    </row>
    <row r="685" spans="2:3" x14ac:dyDescent="0.2">
      <c r="B685" s="45"/>
      <c r="C685" s="44"/>
    </row>
    <row r="686" spans="2:3" x14ac:dyDescent="0.2">
      <c r="B686" s="45"/>
      <c r="C686" s="44"/>
    </row>
    <row r="687" spans="2:3" x14ac:dyDescent="0.2">
      <c r="B687" s="45"/>
      <c r="C687" s="44"/>
    </row>
    <row r="688" spans="2:3" x14ac:dyDescent="0.2">
      <c r="B688" s="45"/>
      <c r="C688" s="44"/>
    </row>
    <row r="689" spans="2:3" x14ac:dyDescent="0.2">
      <c r="B689" s="45"/>
      <c r="C689" s="44"/>
    </row>
    <row r="690" spans="2:3" x14ac:dyDescent="0.2">
      <c r="B690" s="45"/>
      <c r="C690" s="44"/>
    </row>
    <row r="691" spans="2:3" x14ac:dyDescent="0.2">
      <c r="B691" s="45"/>
      <c r="C691" s="44"/>
    </row>
    <row r="692" spans="2:3" x14ac:dyDescent="0.2">
      <c r="B692" s="45"/>
      <c r="C692" s="44"/>
    </row>
    <row r="693" spans="2:3" x14ac:dyDescent="0.2">
      <c r="B693" s="45"/>
      <c r="C693" s="44"/>
    </row>
    <row r="694" spans="2:3" x14ac:dyDescent="0.2">
      <c r="B694" s="45"/>
      <c r="C694" s="44"/>
    </row>
    <row r="695" spans="2:3" x14ac:dyDescent="0.2">
      <c r="B695" s="45"/>
      <c r="C695" s="44"/>
    </row>
    <row r="696" spans="2:3" x14ac:dyDescent="0.2">
      <c r="B696" s="45"/>
      <c r="C696" s="44"/>
    </row>
    <row r="697" spans="2:3" x14ac:dyDescent="0.2">
      <c r="B697" s="45"/>
      <c r="C697" s="44"/>
    </row>
    <row r="698" spans="2:3" x14ac:dyDescent="0.2">
      <c r="B698" s="45"/>
      <c r="C698" s="44"/>
    </row>
    <row r="699" spans="2:3" x14ac:dyDescent="0.2">
      <c r="B699" s="45"/>
      <c r="C699" s="44"/>
    </row>
    <row r="700" spans="2:3" x14ac:dyDescent="0.2">
      <c r="B700" s="45"/>
      <c r="C700" s="44"/>
    </row>
    <row r="701" spans="2:3" x14ac:dyDescent="0.2">
      <c r="B701" s="45"/>
      <c r="C701" s="44"/>
    </row>
    <row r="702" spans="2:3" x14ac:dyDescent="0.2">
      <c r="B702" s="45"/>
      <c r="C702" s="44"/>
    </row>
    <row r="703" spans="2:3" x14ac:dyDescent="0.2">
      <c r="B703" s="45"/>
      <c r="C703" s="44"/>
    </row>
    <row r="704" spans="2:3" x14ac:dyDescent="0.2">
      <c r="B704" s="45"/>
      <c r="C704" s="44"/>
    </row>
    <row r="705" spans="2:3" x14ac:dyDescent="0.2">
      <c r="B705" s="45"/>
      <c r="C705" s="44"/>
    </row>
    <row r="706" spans="2:3" x14ac:dyDescent="0.2">
      <c r="B706" s="45"/>
      <c r="C706" s="44"/>
    </row>
    <row r="707" spans="2:3" x14ac:dyDescent="0.2">
      <c r="B707" s="45"/>
      <c r="C707" s="44"/>
    </row>
    <row r="708" spans="2:3" x14ac:dyDescent="0.2">
      <c r="B708" s="45"/>
      <c r="C708" s="44"/>
    </row>
    <row r="709" spans="2:3" x14ac:dyDescent="0.2">
      <c r="B709" s="45"/>
      <c r="C709" s="44"/>
    </row>
    <row r="710" spans="2:3" x14ac:dyDescent="0.2">
      <c r="B710" s="45"/>
      <c r="C710" s="44"/>
    </row>
    <row r="711" spans="2:3" x14ac:dyDescent="0.2">
      <c r="B711" s="45"/>
      <c r="C711" s="44"/>
    </row>
    <row r="712" spans="2:3" x14ac:dyDescent="0.2">
      <c r="B712" s="45"/>
      <c r="C712" s="44"/>
    </row>
    <row r="713" spans="2:3" x14ac:dyDescent="0.2">
      <c r="B713" s="45"/>
      <c r="C713" s="44"/>
    </row>
    <row r="714" spans="2:3" x14ac:dyDescent="0.2">
      <c r="B714" s="45"/>
      <c r="C714" s="44"/>
    </row>
    <row r="715" spans="2:3" x14ac:dyDescent="0.2">
      <c r="B715" s="45"/>
      <c r="C715" s="44"/>
    </row>
    <row r="716" spans="2:3" x14ac:dyDescent="0.2">
      <c r="B716" s="45"/>
      <c r="C716" s="44"/>
    </row>
    <row r="717" spans="2:3" x14ac:dyDescent="0.2">
      <c r="B717" s="45"/>
      <c r="C717" s="44"/>
    </row>
    <row r="718" spans="2:3" x14ac:dyDescent="0.2">
      <c r="B718" s="45"/>
      <c r="C718" s="44"/>
    </row>
    <row r="719" spans="2:3" x14ac:dyDescent="0.2">
      <c r="B719" s="45"/>
      <c r="C719" s="44"/>
    </row>
    <row r="720" spans="2:3" x14ac:dyDescent="0.2">
      <c r="B720" s="45"/>
      <c r="C720" s="44"/>
    </row>
    <row r="721" spans="2:3" x14ac:dyDescent="0.2">
      <c r="B721" s="45"/>
      <c r="C721" s="44"/>
    </row>
    <row r="722" spans="2:3" x14ac:dyDescent="0.2">
      <c r="B722" s="45"/>
      <c r="C722" s="44"/>
    </row>
    <row r="723" spans="2:3" x14ac:dyDescent="0.2">
      <c r="B723" s="45"/>
      <c r="C723" s="44"/>
    </row>
    <row r="724" spans="2:3" x14ac:dyDescent="0.2">
      <c r="B724" s="45"/>
      <c r="C724" s="44"/>
    </row>
    <row r="725" spans="2:3" x14ac:dyDescent="0.2">
      <c r="B725" s="45"/>
      <c r="C725" s="44"/>
    </row>
    <row r="726" spans="2:3" x14ac:dyDescent="0.2">
      <c r="B726" s="45"/>
      <c r="C726" s="44"/>
    </row>
    <row r="727" spans="2:3" x14ac:dyDescent="0.2">
      <c r="B727" s="45"/>
      <c r="C727" s="44"/>
    </row>
    <row r="728" spans="2:3" x14ac:dyDescent="0.2">
      <c r="B728" s="45"/>
      <c r="C728" s="44"/>
    </row>
    <row r="729" spans="2:3" x14ac:dyDescent="0.2">
      <c r="B729" s="45"/>
      <c r="C729" s="44"/>
    </row>
    <row r="730" spans="2:3" x14ac:dyDescent="0.2">
      <c r="B730" s="45"/>
      <c r="C730" s="44"/>
    </row>
    <row r="731" spans="2:3" x14ac:dyDescent="0.2">
      <c r="B731" s="45"/>
      <c r="C731" s="44"/>
    </row>
    <row r="732" spans="2:3" x14ac:dyDescent="0.2">
      <c r="B732" s="45"/>
      <c r="C732" s="44"/>
    </row>
    <row r="733" spans="2:3" x14ac:dyDescent="0.2">
      <c r="B733" s="45"/>
      <c r="C733" s="44"/>
    </row>
    <row r="734" spans="2:3" x14ac:dyDescent="0.2">
      <c r="B734" s="45"/>
      <c r="C734" s="44"/>
    </row>
    <row r="735" spans="2:3" x14ac:dyDescent="0.2">
      <c r="B735" s="45"/>
      <c r="C735" s="44"/>
    </row>
    <row r="736" spans="2:3" x14ac:dyDescent="0.2">
      <c r="B736" s="45"/>
      <c r="C736" s="44"/>
    </row>
    <row r="737" spans="2:3" x14ac:dyDescent="0.2">
      <c r="B737" s="45"/>
      <c r="C737" s="44"/>
    </row>
    <row r="738" spans="2:3" x14ac:dyDescent="0.2">
      <c r="B738" s="45"/>
      <c r="C738" s="44"/>
    </row>
    <row r="739" spans="2:3" x14ac:dyDescent="0.2">
      <c r="B739" s="45"/>
      <c r="C739" s="44"/>
    </row>
    <row r="740" spans="2:3" x14ac:dyDescent="0.2">
      <c r="B740" s="45"/>
      <c r="C740" s="44"/>
    </row>
    <row r="741" spans="2:3" x14ac:dyDescent="0.2">
      <c r="B741" s="45"/>
      <c r="C741" s="44"/>
    </row>
    <row r="742" spans="2:3" x14ac:dyDescent="0.2">
      <c r="B742" s="45"/>
      <c r="C742" s="44"/>
    </row>
    <row r="743" spans="2:3" x14ac:dyDescent="0.2">
      <c r="B743" s="45"/>
      <c r="C743" s="44"/>
    </row>
    <row r="744" spans="2:3" x14ac:dyDescent="0.2">
      <c r="B744" s="45"/>
      <c r="C744" s="44"/>
    </row>
    <row r="745" spans="2:3" x14ac:dyDescent="0.2">
      <c r="B745" s="45"/>
      <c r="C745" s="44"/>
    </row>
    <row r="746" spans="2:3" x14ac:dyDescent="0.2">
      <c r="B746" s="45"/>
      <c r="C746" s="44"/>
    </row>
    <row r="747" spans="2:3" x14ac:dyDescent="0.2">
      <c r="B747" s="45"/>
      <c r="C747" s="44"/>
    </row>
    <row r="748" spans="2:3" x14ac:dyDescent="0.2">
      <c r="B748" s="45"/>
      <c r="C748" s="44"/>
    </row>
    <row r="749" spans="2:3" x14ac:dyDescent="0.2">
      <c r="B749" s="45"/>
      <c r="C749" s="44"/>
    </row>
    <row r="750" spans="2:3" x14ac:dyDescent="0.2">
      <c r="B750" s="45"/>
      <c r="C750" s="44"/>
    </row>
    <row r="751" spans="2:3" x14ac:dyDescent="0.2">
      <c r="B751" s="45"/>
      <c r="C751" s="44"/>
    </row>
    <row r="752" spans="2:3" x14ac:dyDescent="0.2">
      <c r="B752" s="45"/>
      <c r="C752" s="44"/>
    </row>
    <row r="753" spans="2:3" x14ac:dyDescent="0.2">
      <c r="B753" s="45"/>
      <c r="C753" s="44"/>
    </row>
    <row r="754" spans="2:3" x14ac:dyDescent="0.2">
      <c r="B754" s="45"/>
      <c r="C754" s="44"/>
    </row>
    <row r="755" spans="2:3" x14ac:dyDescent="0.2">
      <c r="B755" s="45"/>
      <c r="C755" s="44"/>
    </row>
    <row r="756" spans="2:3" x14ac:dyDescent="0.2">
      <c r="B756" s="45"/>
      <c r="C756" s="44"/>
    </row>
    <row r="757" spans="2:3" x14ac:dyDescent="0.2">
      <c r="B757" s="45"/>
      <c r="C757" s="44"/>
    </row>
    <row r="758" spans="2:3" x14ac:dyDescent="0.2">
      <c r="B758" s="45"/>
      <c r="C758" s="44"/>
    </row>
    <row r="759" spans="2:3" x14ac:dyDescent="0.2">
      <c r="B759" s="45"/>
      <c r="C759" s="44"/>
    </row>
    <row r="760" spans="2:3" x14ac:dyDescent="0.2">
      <c r="B760" s="45"/>
      <c r="C760" s="44"/>
    </row>
    <row r="761" spans="2:3" x14ac:dyDescent="0.2">
      <c r="B761" s="45"/>
      <c r="C761" s="44"/>
    </row>
    <row r="762" spans="2:3" x14ac:dyDescent="0.2">
      <c r="B762" s="45"/>
      <c r="C762" s="44"/>
    </row>
    <row r="763" spans="2:3" x14ac:dyDescent="0.2">
      <c r="B763" s="45"/>
      <c r="C763" s="44"/>
    </row>
    <row r="764" spans="2:3" x14ac:dyDescent="0.2">
      <c r="B764" s="45"/>
      <c r="C764" s="44"/>
    </row>
    <row r="765" spans="2:3" x14ac:dyDescent="0.2">
      <c r="B765" s="45"/>
      <c r="C765" s="44"/>
    </row>
    <row r="766" spans="2:3" x14ac:dyDescent="0.2">
      <c r="B766" s="45"/>
      <c r="C766" s="44"/>
    </row>
    <row r="767" spans="2:3" x14ac:dyDescent="0.2">
      <c r="B767" s="45"/>
      <c r="C767" s="44"/>
    </row>
    <row r="768" spans="2:3" x14ac:dyDescent="0.2">
      <c r="B768" s="45"/>
      <c r="C768" s="44"/>
    </row>
    <row r="769" spans="2:3" x14ac:dyDescent="0.2">
      <c r="B769" s="45"/>
      <c r="C769" s="44"/>
    </row>
    <row r="770" spans="2:3" x14ac:dyDescent="0.2">
      <c r="B770" s="45"/>
      <c r="C770" s="44"/>
    </row>
    <row r="771" spans="2:3" x14ac:dyDescent="0.2">
      <c r="B771" s="45"/>
      <c r="C771" s="44"/>
    </row>
    <row r="772" spans="2:3" x14ac:dyDescent="0.2">
      <c r="B772" s="45"/>
      <c r="C772" s="44"/>
    </row>
    <row r="773" spans="2:3" x14ac:dyDescent="0.2">
      <c r="B773" s="45"/>
      <c r="C773" s="44"/>
    </row>
    <row r="774" spans="2:3" x14ac:dyDescent="0.2">
      <c r="B774" s="45"/>
      <c r="C774" s="44"/>
    </row>
    <row r="775" spans="2:3" x14ac:dyDescent="0.2">
      <c r="B775" s="45"/>
      <c r="C775" s="44"/>
    </row>
    <row r="776" spans="2:3" x14ac:dyDescent="0.2">
      <c r="B776" s="45"/>
      <c r="C776" s="44"/>
    </row>
    <row r="777" spans="2:3" x14ac:dyDescent="0.2">
      <c r="B777" s="45"/>
      <c r="C777" s="44"/>
    </row>
    <row r="778" spans="2:3" x14ac:dyDescent="0.2">
      <c r="B778" s="45"/>
      <c r="C778" s="44"/>
    </row>
    <row r="779" spans="2:3" x14ac:dyDescent="0.2">
      <c r="B779" s="45"/>
      <c r="C779" s="44"/>
    </row>
    <row r="780" spans="2:3" x14ac:dyDescent="0.2">
      <c r="B780" s="45"/>
      <c r="C780" s="44"/>
    </row>
    <row r="781" spans="2:3" x14ac:dyDescent="0.2">
      <c r="B781" s="45"/>
      <c r="C781" s="44"/>
    </row>
    <row r="782" spans="2:3" x14ac:dyDescent="0.2">
      <c r="B782" s="45"/>
      <c r="C782" s="44"/>
    </row>
    <row r="783" spans="2:3" x14ac:dyDescent="0.2">
      <c r="B783" s="45"/>
      <c r="C783" s="44"/>
    </row>
    <row r="784" spans="2:3" x14ac:dyDescent="0.2">
      <c r="B784" s="45"/>
      <c r="C784" s="44"/>
    </row>
    <row r="785" spans="2:3" x14ac:dyDescent="0.2">
      <c r="B785" s="45"/>
      <c r="C785" s="44"/>
    </row>
    <row r="786" spans="2:3" x14ac:dyDescent="0.2">
      <c r="B786" s="45"/>
      <c r="C786" s="44"/>
    </row>
    <row r="787" spans="2:3" x14ac:dyDescent="0.2">
      <c r="B787" s="45"/>
      <c r="C787" s="44"/>
    </row>
    <row r="788" spans="2:3" x14ac:dyDescent="0.2">
      <c r="B788" s="45"/>
      <c r="C788" s="44"/>
    </row>
    <row r="789" spans="2:3" x14ac:dyDescent="0.2">
      <c r="B789" s="45"/>
      <c r="C789" s="44"/>
    </row>
    <row r="790" spans="2:3" x14ac:dyDescent="0.2">
      <c r="B790" s="45"/>
      <c r="C790" s="44"/>
    </row>
    <row r="791" spans="2:3" x14ac:dyDescent="0.2">
      <c r="B791" s="45"/>
      <c r="C791" s="44"/>
    </row>
    <row r="792" spans="2:3" x14ac:dyDescent="0.2">
      <c r="B792" s="45"/>
      <c r="C792" s="44"/>
    </row>
    <row r="793" spans="2:3" x14ac:dyDescent="0.2">
      <c r="B793" s="45"/>
      <c r="C793" s="44"/>
    </row>
  </sheetData>
  <sheetProtection algorithmName="SHA-512" hashValue="r5Kes3Cg0CaxaNc6hNXbISsib1vavDnGfXT88rNXiuYCSM18Ksc2WgbOih2IewV1yCAEL7vEQJscgXJ2FwMarA==" saltValue="52chq3kcsvcfQASh7Z9Emg==" spinCount="100000" sheet="1" objects="1" scenarios="1"/>
  <mergeCells count="1">
    <mergeCell ref="B121:B122"/>
  </mergeCells>
  <conditionalFormatting sqref="AA9:AB9">
    <cfRule type="duplicateValues" dxfId="3" priority="4"/>
  </conditionalFormatting>
  <conditionalFormatting sqref="AA19:AB19">
    <cfRule type="duplicateValues" dxfId="2" priority="3"/>
  </conditionalFormatting>
  <conditionalFormatting sqref="AA29:AB29">
    <cfRule type="duplicateValues" dxfId="1" priority="2"/>
  </conditionalFormatting>
  <conditionalFormatting sqref="AA39:AB39">
    <cfRule type="duplicateValues" dxfId="0" priority="1"/>
  </conditionalFormatting>
  <dataValidations count="3">
    <dataValidation type="decimal" allowBlank="1" showInputMessage="1" showErrorMessage="1" sqref="C17">
      <formula1>0</formula1>
      <formula2>24</formula2>
    </dataValidation>
    <dataValidation type="decimal" allowBlank="1" showInputMessage="1" showErrorMessage="1" sqref="C25">
      <formula1>0</formula1>
      <formula2>1000</formula2>
    </dataValidation>
    <dataValidation type="whole" allowBlank="1" showInputMessage="1" showErrorMessage="1" sqref="B131 C133:C134 E131 E134 B142 C144:C145 E142 E145 B153">
      <formula1>0</formula1>
      <formula2>9.99999999999999E+254</formula2>
    </dataValidation>
  </dataValidations>
  <pageMargins left="0.7" right="0.7" top="0.75" bottom="0.75" header="0.3" footer="0.3"/>
  <pageSetup paperSize="9" orientation="portrait" r:id="rId1"/>
  <ignoredErrors>
    <ignoredError sqref="B19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sqref="A1:XFD1048576"/>
    </sheetView>
  </sheetViews>
  <sheetFormatPr defaultRowHeight="14.25" x14ac:dyDescent="0.2"/>
  <cols>
    <col min="1" max="1" width="29.375" customWidth="1"/>
    <col min="2" max="2" width="34.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شرح البرنامج</vt:lpstr>
      <vt:lpstr>الجزء الأول</vt:lpstr>
      <vt:lpstr>الجزء الثاني</vt:lpstr>
      <vt:lpstr>ورقة2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 dawoud</dc:creator>
  <cp:lastModifiedBy>abodawod</cp:lastModifiedBy>
  <dcterms:created xsi:type="dcterms:W3CDTF">2011-09-02T13:01:20Z</dcterms:created>
  <dcterms:modified xsi:type="dcterms:W3CDTF">2016-05-12T18:38:26Z</dcterms:modified>
</cp:coreProperties>
</file>